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15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marti\Documents\Rozpočty\Dolní Němčice\Aktualizace 2025 + kanál. přípojky neveřejná část\"/>
    </mc:Choice>
  </mc:AlternateContent>
  <xr:revisionPtr revIDLastSave="0" documentId="13_ncr:1_{77C280F3-09B8-49FD-8791-6F38DBAC486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VRN-00 - Vedlejší rozpočt..." sheetId="2" r:id="rId2"/>
    <sheet name="SO-01.1 - Nová splašková ..." sheetId="3" r:id="rId3"/>
    <sheet name="SO-01.2 - Stávající dešťo..." sheetId="4" r:id="rId4"/>
    <sheet name="SO-02 - Vodovod" sheetId="5" r:id="rId5"/>
    <sheet name="SO-06 - Obnova povrchu si..." sheetId="6" r:id="rId6"/>
    <sheet name="PS-01 - Technologická čás..." sheetId="7" r:id="rId7"/>
    <sheet name="Rekapitulace PS-01" sheetId="22" r:id="rId8"/>
    <sheet name="PS-01" sheetId="21" r:id="rId9"/>
    <sheet name="PS-02 - Elektroinstalace ..." sheetId="8" r:id="rId10"/>
    <sheet name="Rekapitulace" sheetId="20" r:id="rId11"/>
    <sheet name="Dodávky" sheetId="19" r:id="rId12"/>
    <sheet name="Elektromontáže a služby" sheetId="18" r:id="rId13"/>
    <sheet name="SO-03 - Čerpací stanice" sheetId="9" r:id="rId14"/>
    <sheet name="SO-04 - Výtlačný kanaliza..." sheetId="10" r:id="rId15"/>
    <sheet name="SO-05 - Kabelová chránička" sheetId="11" r:id="rId16"/>
    <sheet name="SO-01.1 - Nová splašková ..._01" sheetId="12" r:id="rId17"/>
    <sheet name="SO-05 - Kabelová chránička_01" sheetId="13" r:id="rId18"/>
    <sheet name="SO-06 - Obnova povrchu si..._01" sheetId="14" r:id="rId19"/>
    <sheet name="SO-01.1.2 - Kanalizační p..." sheetId="15" r:id="rId20"/>
    <sheet name="Seznam figur" sheetId="16" r:id="rId21"/>
    <sheet name="Pokyny pro vyplnění" sheetId="17" r:id="rId22"/>
  </sheets>
  <definedNames>
    <definedName name="_xlnm._FilterDatabase" localSheetId="11" hidden="1">Dodávky!$A$3:$H$51</definedName>
    <definedName name="_xlnm._FilterDatabase" localSheetId="12" hidden="1">'Elektromontáže a služby'!$A$3:$I$20</definedName>
    <definedName name="_xlnm._FilterDatabase" localSheetId="6" hidden="1">'PS-01 - Technologická čás...'!$C$86:$K$91</definedName>
    <definedName name="_xlnm._FilterDatabase" localSheetId="9" hidden="1">'PS-02 - Elektroinstalace ...'!$C$86:$K$90</definedName>
    <definedName name="_xlnm._FilterDatabase" localSheetId="2" hidden="1">'SO-01.1 - Nová splašková ...'!$C$93:$K$308</definedName>
    <definedName name="_xlnm._FilterDatabase" localSheetId="16" hidden="1">'SO-01.1 - Nová splašková ..._01'!$C$93:$K$417</definedName>
    <definedName name="_xlnm._FilterDatabase" localSheetId="19" hidden="1">'SO-01.1.2 - Kanalizační p...'!$C$87:$K$300</definedName>
    <definedName name="_xlnm._FilterDatabase" localSheetId="3" hidden="1">'SO-01.2 - Stávající dešťo...'!$C$90:$K$228</definedName>
    <definedName name="_xlnm._FilterDatabase" localSheetId="4" hidden="1">'SO-02 - Vodovod'!$C$92:$K$420</definedName>
    <definedName name="_xlnm._FilterDatabase" localSheetId="13" hidden="1">'SO-03 - Čerpací stanice'!$C$104:$K$618</definedName>
    <definedName name="_xlnm._FilterDatabase" localSheetId="14" hidden="1">'SO-04 - Výtlačný kanaliza...'!$C$99:$K$621</definedName>
    <definedName name="_xlnm._FilterDatabase" localSheetId="15" hidden="1">'SO-05 - Kabelová chránička'!$C$90:$K$237</definedName>
    <definedName name="_xlnm._FilterDatabase" localSheetId="17" hidden="1">'SO-05 - Kabelová chránička_01'!$C$93:$K$332</definedName>
    <definedName name="_xlnm._FilterDatabase" localSheetId="5" hidden="1">'SO-06 - Obnova povrchu si...'!$C$90:$K$147</definedName>
    <definedName name="_xlnm._FilterDatabase" localSheetId="18" hidden="1">'SO-06 - Obnova povrchu si..._01'!$C$90:$K$137</definedName>
    <definedName name="_xlnm._FilterDatabase" localSheetId="1" hidden="1">'VRN-00 - Vedlejší rozpočt...'!$C$82:$K$109</definedName>
    <definedName name="_xlnm.Print_Titles" localSheetId="6">'PS-01 - Technologická čás...'!$86:$86</definedName>
    <definedName name="_xlnm.Print_Titles" localSheetId="9">'PS-02 - Elektroinstalace ...'!$86:$86</definedName>
    <definedName name="_xlnm.Print_Titles" localSheetId="0">'Rekapitulace stavby'!$52:$52</definedName>
    <definedName name="_xlnm.Print_Titles" localSheetId="20">'Seznam figur'!$9:$9</definedName>
    <definedName name="_xlnm.Print_Titles" localSheetId="2">'SO-01.1 - Nová splašková ...'!$93:$93</definedName>
    <definedName name="_xlnm.Print_Titles" localSheetId="16">'SO-01.1 - Nová splašková ..._01'!$93:$93</definedName>
    <definedName name="_xlnm.Print_Titles" localSheetId="19">'SO-01.1.2 - Kanalizační p...'!$87:$87</definedName>
    <definedName name="_xlnm.Print_Titles" localSheetId="3">'SO-01.2 - Stávající dešťo...'!$90:$90</definedName>
    <definedName name="_xlnm.Print_Titles" localSheetId="4">'SO-02 - Vodovod'!$92:$92</definedName>
    <definedName name="_xlnm.Print_Titles" localSheetId="13">'SO-03 - Čerpací stanice'!$104:$104</definedName>
    <definedName name="_xlnm.Print_Titles" localSheetId="14">'SO-04 - Výtlačný kanaliza...'!$99:$99</definedName>
    <definedName name="_xlnm.Print_Titles" localSheetId="15">'SO-05 - Kabelová chránička'!$90:$90</definedName>
    <definedName name="_xlnm.Print_Titles" localSheetId="17">'SO-05 - Kabelová chránička_01'!$93:$93</definedName>
    <definedName name="_xlnm.Print_Titles" localSheetId="5">'SO-06 - Obnova povrchu si...'!$90:$90</definedName>
    <definedName name="_xlnm.Print_Titles" localSheetId="18">'SO-06 - Obnova povrchu si..._01'!$90:$90</definedName>
    <definedName name="_xlnm.Print_Titles" localSheetId="1">'VRN-00 - Vedlejší rozpočt...'!$82:$82</definedName>
    <definedName name="_xlnm.Print_Area" localSheetId="11">Dodávky!$A$1:$H$52</definedName>
    <definedName name="_xlnm.Print_Area" localSheetId="12">'Elektromontáže a služby'!$A$1:$G$19</definedName>
    <definedName name="_xlnm.Print_Area" localSheetId="21">'Pokyny pro vyplnění'!$B$2:$K$71,'Pokyny pro vyplnění'!$B$74:$K$118,'Pokyny pro vyplnění'!$B$121:$K$161,'Pokyny pro vyplnění'!$B$164:$K$219</definedName>
    <definedName name="_xlnm.Print_Area" localSheetId="8">'PS-01'!$A$1:$H$55</definedName>
    <definedName name="_xlnm.Print_Area" localSheetId="6">'PS-01 - Technologická čás...'!$C$4:$J$41,'PS-01 - Technologická čás...'!$C$47:$J$66,'PS-01 - Technologická čás...'!$C$72:$K$91</definedName>
    <definedName name="_xlnm.Print_Area" localSheetId="9">'PS-02 - Elektroinstalace ...'!$C$4:$J$41,'PS-02 - Elektroinstalace ...'!$C$47:$J$66,'PS-02 - Elektroinstalace ...'!$C$72:$K$90</definedName>
    <definedName name="_xlnm.Print_Area" localSheetId="10">Rekapitulace!$A$1:$H$26</definedName>
    <definedName name="_xlnm.Print_Area" localSheetId="0">'Rekapitulace stavby'!$D$4:$AO$36,'Rekapitulace stavby'!$C$42:$AQ$72</definedName>
    <definedName name="_xlnm.Print_Area" localSheetId="20">'Seznam figur'!$C$4:$G$496</definedName>
    <definedName name="_xlnm.Print_Area" localSheetId="2">'SO-01.1 - Nová splašková ...'!$C$4:$J$41,'SO-01.1 - Nová splašková ...'!$C$47:$J$73,'SO-01.1 - Nová splašková ...'!$C$79:$K$308</definedName>
    <definedName name="_xlnm.Print_Area" localSheetId="16">'SO-01.1 - Nová splašková ..._01'!$C$4:$J$41,'SO-01.1 - Nová splašková ..._01'!$C$47:$J$73,'SO-01.1 - Nová splašková ..._01'!$C$79:$K$417</definedName>
    <definedName name="_xlnm.Print_Area" localSheetId="19">'SO-01.1.2 - Kanalizační p...'!$C$4:$J$39,'SO-01.1.2 - Kanalizační p...'!$C$45:$J$69,'SO-01.1.2 - Kanalizační p...'!$C$75:$K$300</definedName>
    <definedName name="_xlnm.Print_Area" localSheetId="3">'SO-01.2 - Stávající dešťo...'!$C$4:$J$41,'SO-01.2 - Stávající dešťo...'!$C$47:$J$70,'SO-01.2 - Stávající dešťo...'!$C$76:$K$228</definedName>
    <definedName name="_xlnm.Print_Area" localSheetId="4">'SO-02 - Vodovod'!$C$4:$J$41,'SO-02 - Vodovod'!$C$47:$J$72,'SO-02 - Vodovod'!$C$78:$K$420</definedName>
    <definedName name="_xlnm.Print_Area" localSheetId="13">'SO-03 - Čerpací stanice'!$C$4:$J$41,'SO-03 - Čerpací stanice'!$C$47:$J$84,'SO-03 - Čerpací stanice'!$C$90:$K$618</definedName>
    <definedName name="_xlnm.Print_Area" localSheetId="14">'SO-04 - Výtlačný kanaliza...'!$C$4:$J$41,'SO-04 - Výtlačný kanaliza...'!$C$47:$J$79,'SO-04 - Výtlačný kanaliza...'!$C$85:$K$621</definedName>
    <definedName name="_xlnm.Print_Area" localSheetId="15">'SO-05 - Kabelová chránička'!$C$4:$J$41,'SO-05 - Kabelová chránička'!$C$47:$J$70,'SO-05 - Kabelová chránička'!$C$76:$K$237</definedName>
    <definedName name="_xlnm.Print_Area" localSheetId="17">'SO-05 - Kabelová chránička_01'!$C$4:$J$41,'SO-05 - Kabelová chránička_01'!$C$47:$J$73,'SO-05 - Kabelová chránička_01'!$C$79:$K$332</definedName>
    <definedName name="_xlnm.Print_Area" localSheetId="5">'SO-06 - Obnova povrchu si...'!$C$4:$J$41,'SO-06 - Obnova povrchu si...'!$C$47:$J$70,'SO-06 - Obnova povrchu si...'!$C$76:$K$147</definedName>
    <definedName name="_xlnm.Print_Area" localSheetId="18">'SO-06 - Obnova povrchu si..._01'!$C$4:$J$41,'SO-06 - Obnova povrchu si..._01'!$C$47:$J$70,'SO-06 - Obnova povrchu si..._01'!$C$76:$K$137</definedName>
    <definedName name="_xlnm.Print_Area" localSheetId="1">'VRN-00 - Vedlejší rozpočt...'!$C$4:$J$39,'VRN-00 - Vedlejší rozpočt...'!$C$45:$J$64,'VRN-00 - Vedlejší rozpočt...'!$C$70:$K$109</definedName>
  </definedNames>
  <calcPr calcId="181029"/>
</workbook>
</file>

<file path=xl/calcChain.xml><?xml version="1.0" encoding="utf-8"?>
<calcChain xmlns="http://schemas.openxmlformats.org/spreadsheetml/2006/main">
  <c r="I90" i="7" l="1"/>
  <c r="F6" i="22"/>
  <c r="F9" i="22"/>
  <c r="F29" i="22" s="1"/>
  <c r="F10" i="22"/>
  <c r="F11" i="22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9" i="21"/>
  <c r="F40" i="21"/>
  <c r="F41" i="21"/>
  <c r="F42" i="21"/>
  <c r="F43" i="21"/>
  <c r="F44" i="21"/>
  <c r="F45" i="21"/>
  <c r="F46" i="21"/>
  <c r="F48" i="21"/>
  <c r="F49" i="21"/>
  <c r="F50" i="21"/>
  <c r="F51" i="21"/>
  <c r="F52" i="21"/>
  <c r="F53" i="21"/>
  <c r="I90" i="8"/>
  <c r="B14" i="20"/>
  <c r="H14" i="20"/>
  <c r="H12" i="20" s="1"/>
  <c r="A15" i="20"/>
  <c r="B15" i="20"/>
  <c r="H15" i="20"/>
  <c r="A16" i="20"/>
  <c r="B16" i="20"/>
  <c r="H16" i="20"/>
  <c r="A17" i="20"/>
  <c r="B17" i="20"/>
  <c r="H17" i="20"/>
  <c r="B19" i="20"/>
  <c r="H19" i="20"/>
  <c r="A20" i="20"/>
  <c r="B20" i="20"/>
  <c r="H20" i="20"/>
  <c r="A21" i="20"/>
  <c r="B21" i="20"/>
  <c r="H21" i="20"/>
  <c r="H5" i="19"/>
  <c r="H4" i="19" s="1"/>
  <c r="H6" i="19"/>
  <c r="H7" i="19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3" i="19"/>
  <c r="H24" i="19"/>
  <c r="H25" i="19"/>
  <c r="H26" i="19"/>
  <c r="H27" i="19"/>
  <c r="H30" i="19"/>
  <c r="H31" i="19"/>
  <c r="H29" i="19" s="1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G5" i="18"/>
  <c r="G4" i="18" s="1"/>
  <c r="G8" i="18"/>
  <c r="G9" i="18"/>
  <c r="G10" i="18"/>
  <c r="G7" i="18" s="1"/>
  <c r="G11" i="18"/>
  <c r="G12" i="18"/>
  <c r="G13" i="18"/>
  <c r="G14" i="18"/>
  <c r="G15" i="18"/>
  <c r="G16" i="18"/>
  <c r="G17" i="18"/>
  <c r="G18" i="18"/>
  <c r="H2" i="19" l="1"/>
  <c r="G2" i="18"/>
  <c r="D7" i="16" l="1"/>
  <c r="J37" i="15"/>
  <c r="J36" i="15"/>
  <c r="AY71" i="1" s="1"/>
  <c r="J35" i="15"/>
  <c r="AX71" i="1"/>
  <c r="BI299" i="15"/>
  <c r="BH299" i="15"/>
  <c r="BG299" i="15"/>
  <c r="BF299" i="15"/>
  <c r="T299" i="15"/>
  <c r="T298" i="15"/>
  <c r="R299" i="15"/>
  <c r="R298" i="15"/>
  <c r="P299" i="15"/>
  <c r="P298" i="15"/>
  <c r="BI295" i="15"/>
  <c r="BH295" i="15"/>
  <c r="BG295" i="15"/>
  <c r="BF295" i="15"/>
  <c r="T295" i="15"/>
  <c r="R295" i="15"/>
  <c r="P295" i="15"/>
  <c r="BI292" i="15"/>
  <c r="BH292" i="15"/>
  <c r="BG292" i="15"/>
  <c r="BF292" i="15"/>
  <c r="T292" i="15"/>
  <c r="R292" i="15"/>
  <c r="P292" i="15"/>
  <c r="BI289" i="15"/>
  <c r="BH289" i="15"/>
  <c r="BG289" i="15"/>
  <c r="BF289" i="15"/>
  <c r="T289" i="15"/>
  <c r="R289" i="15"/>
  <c r="P289" i="15"/>
  <c r="BI285" i="15"/>
  <c r="BH285" i="15"/>
  <c r="BG285" i="15"/>
  <c r="BF285" i="15"/>
  <c r="T285" i="15"/>
  <c r="R285" i="15"/>
  <c r="P285" i="15"/>
  <c r="BI282" i="15"/>
  <c r="BH282" i="15"/>
  <c r="BG282" i="15"/>
  <c r="BF282" i="15"/>
  <c r="T282" i="15"/>
  <c r="R282" i="15"/>
  <c r="P282" i="15"/>
  <c r="BI276" i="15"/>
  <c r="BH276" i="15"/>
  <c r="BG276" i="15"/>
  <c r="BF276" i="15"/>
  <c r="T276" i="15"/>
  <c r="R276" i="15"/>
  <c r="P276" i="15"/>
  <c r="BI271" i="15"/>
  <c r="BH271" i="15"/>
  <c r="BG271" i="15"/>
  <c r="BF271" i="15"/>
  <c r="T271" i="15"/>
  <c r="R271" i="15"/>
  <c r="P271" i="15"/>
  <c r="BI267" i="15"/>
  <c r="BH267" i="15"/>
  <c r="BG267" i="15"/>
  <c r="BF267" i="15"/>
  <c r="T267" i="15"/>
  <c r="R267" i="15"/>
  <c r="P267" i="15"/>
  <c r="BI263" i="15"/>
  <c r="BH263" i="15"/>
  <c r="BG263" i="15"/>
  <c r="BF263" i="15"/>
  <c r="T263" i="15"/>
  <c r="R263" i="15"/>
  <c r="P263" i="15"/>
  <c r="BI258" i="15"/>
  <c r="BH258" i="15"/>
  <c r="BG258" i="15"/>
  <c r="BF258" i="15"/>
  <c r="T258" i="15"/>
  <c r="R258" i="15"/>
  <c r="P258" i="15"/>
  <c r="BI253" i="15"/>
  <c r="BH253" i="15"/>
  <c r="BG253" i="15"/>
  <c r="BF253" i="15"/>
  <c r="T253" i="15"/>
  <c r="R253" i="15"/>
  <c r="P253" i="15"/>
  <c r="BI249" i="15"/>
  <c r="BH249" i="15"/>
  <c r="BG249" i="15"/>
  <c r="BF249" i="15"/>
  <c r="T249" i="15"/>
  <c r="R249" i="15"/>
  <c r="P249" i="15"/>
  <c r="BI244" i="15"/>
  <c r="BH244" i="15"/>
  <c r="BG244" i="15"/>
  <c r="BF244" i="15"/>
  <c r="T244" i="15"/>
  <c r="R244" i="15"/>
  <c r="P244" i="15"/>
  <c r="BI239" i="15"/>
  <c r="BH239" i="15"/>
  <c r="BG239" i="15"/>
  <c r="BF239" i="15"/>
  <c r="T239" i="15"/>
  <c r="R239" i="15"/>
  <c r="P239" i="15"/>
  <c r="BI234" i="15"/>
  <c r="BH234" i="15"/>
  <c r="BG234" i="15"/>
  <c r="BF234" i="15"/>
  <c r="T234" i="15"/>
  <c r="R234" i="15"/>
  <c r="P234" i="15"/>
  <c r="BI229" i="15"/>
  <c r="BH229" i="15"/>
  <c r="BG229" i="15"/>
  <c r="BF229" i="15"/>
  <c r="T229" i="15"/>
  <c r="R229" i="15"/>
  <c r="P229" i="15"/>
  <c r="BI224" i="15"/>
  <c r="BH224" i="15"/>
  <c r="BG224" i="15"/>
  <c r="BF224" i="15"/>
  <c r="T224" i="15"/>
  <c r="R224" i="15"/>
  <c r="P224" i="15"/>
  <c r="BI221" i="15"/>
  <c r="BH221" i="15"/>
  <c r="BG221" i="15"/>
  <c r="BF221" i="15"/>
  <c r="T221" i="15"/>
  <c r="R221" i="15"/>
  <c r="P221" i="15"/>
  <c r="BI216" i="15"/>
  <c r="BH216" i="15"/>
  <c r="BG216" i="15"/>
  <c r="BF216" i="15"/>
  <c r="T216" i="15"/>
  <c r="R216" i="15"/>
  <c r="P216" i="15"/>
  <c r="BI212" i="15"/>
  <c r="BH212" i="15"/>
  <c r="BG212" i="15"/>
  <c r="BF212" i="15"/>
  <c r="T212" i="15"/>
  <c r="R212" i="15"/>
  <c r="P212" i="15"/>
  <c r="BI209" i="15"/>
  <c r="BH209" i="15"/>
  <c r="BG209" i="15"/>
  <c r="BF209" i="15"/>
  <c r="T209" i="15"/>
  <c r="R209" i="15"/>
  <c r="P209" i="15"/>
  <c r="BI206" i="15"/>
  <c r="BH206" i="15"/>
  <c r="BG206" i="15"/>
  <c r="BF206" i="15"/>
  <c r="T206" i="15"/>
  <c r="R206" i="15"/>
  <c r="P206" i="15"/>
  <c r="BI203" i="15"/>
  <c r="BH203" i="15"/>
  <c r="BG203" i="15"/>
  <c r="BF203" i="15"/>
  <c r="T203" i="15"/>
  <c r="R203" i="15"/>
  <c r="P203" i="15"/>
  <c r="BI200" i="15"/>
  <c r="BH200" i="15"/>
  <c r="BG200" i="15"/>
  <c r="BF200" i="15"/>
  <c r="T200" i="15"/>
  <c r="R200" i="15"/>
  <c r="P200" i="15"/>
  <c r="BI197" i="15"/>
  <c r="BH197" i="15"/>
  <c r="BG197" i="15"/>
  <c r="BF197" i="15"/>
  <c r="T197" i="15"/>
  <c r="R197" i="15"/>
  <c r="P197" i="15"/>
  <c r="BI192" i="15"/>
  <c r="BH192" i="15"/>
  <c r="BG192" i="15"/>
  <c r="BF192" i="15"/>
  <c r="T192" i="15"/>
  <c r="R192" i="15"/>
  <c r="P192" i="15"/>
  <c r="BI189" i="15"/>
  <c r="BH189" i="15"/>
  <c r="BG189" i="15"/>
  <c r="BF189" i="15"/>
  <c r="T189" i="15"/>
  <c r="R189" i="15"/>
  <c r="P189" i="15"/>
  <c r="BI184" i="15"/>
  <c r="BH184" i="15"/>
  <c r="BG184" i="15"/>
  <c r="BF184" i="15"/>
  <c r="T184" i="15"/>
  <c r="T183" i="15"/>
  <c r="R184" i="15"/>
  <c r="R183" i="15" s="1"/>
  <c r="P184" i="15"/>
  <c r="P183" i="15"/>
  <c r="BI180" i="15"/>
  <c r="BH180" i="15"/>
  <c r="BG180" i="15"/>
  <c r="BF180" i="15"/>
  <c r="T180" i="15"/>
  <c r="R180" i="15"/>
  <c r="P180" i="15"/>
  <c r="BI177" i="15"/>
  <c r="BH177" i="15"/>
  <c r="BG177" i="15"/>
  <c r="BF177" i="15"/>
  <c r="T177" i="15"/>
  <c r="R177" i="15"/>
  <c r="P177" i="15"/>
  <c r="BI174" i="15"/>
  <c r="BH174" i="15"/>
  <c r="BG174" i="15"/>
  <c r="BF174" i="15"/>
  <c r="T174" i="15"/>
  <c r="R174" i="15"/>
  <c r="P174" i="15"/>
  <c r="BI171" i="15"/>
  <c r="BH171" i="15"/>
  <c r="BG171" i="15"/>
  <c r="BF171" i="15"/>
  <c r="T171" i="15"/>
  <c r="R171" i="15"/>
  <c r="P171" i="15"/>
  <c r="BI168" i="15"/>
  <c r="BH168" i="15"/>
  <c r="BG168" i="15"/>
  <c r="BF168" i="15"/>
  <c r="T168" i="15"/>
  <c r="R168" i="15"/>
  <c r="P168" i="15"/>
  <c r="BI165" i="15"/>
  <c r="BH165" i="15"/>
  <c r="BG165" i="15"/>
  <c r="BF165" i="15"/>
  <c r="T165" i="15"/>
  <c r="R165" i="15"/>
  <c r="P165" i="15"/>
  <c r="BI161" i="15"/>
  <c r="BH161" i="15"/>
  <c r="BG161" i="15"/>
  <c r="BF161" i="15"/>
  <c r="T161" i="15"/>
  <c r="R161" i="15"/>
  <c r="P161" i="15"/>
  <c r="BI158" i="15"/>
  <c r="BH158" i="15"/>
  <c r="BG158" i="15"/>
  <c r="BF158" i="15"/>
  <c r="T158" i="15"/>
  <c r="R158" i="15"/>
  <c r="P158" i="15"/>
  <c r="BI155" i="15"/>
  <c r="BH155" i="15"/>
  <c r="BG155" i="15"/>
  <c r="BF155" i="15"/>
  <c r="T155" i="15"/>
  <c r="R155" i="15"/>
  <c r="P155" i="15"/>
  <c r="BI151" i="15"/>
  <c r="BH151" i="15"/>
  <c r="BG151" i="15"/>
  <c r="BF151" i="15"/>
  <c r="T151" i="15"/>
  <c r="R151" i="15"/>
  <c r="P151" i="15"/>
  <c r="BI148" i="15"/>
  <c r="BH148" i="15"/>
  <c r="BG148" i="15"/>
  <c r="BF148" i="15"/>
  <c r="T148" i="15"/>
  <c r="R148" i="15"/>
  <c r="P148" i="15"/>
  <c r="BI145" i="15"/>
  <c r="BH145" i="15"/>
  <c r="BG145" i="15"/>
  <c r="BF145" i="15"/>
  <c r="T145" i="15"/>
  <c r="R145" i="15"/>
  <c r="P145" i="15"/>
  <c r="BI142" i="15"/>
  <c r="BH142" i="15"/>
  <c r="BG142" i="15"/>
  <c r="BF142" i="15"/>
  <c r="T142" i="15"/>
  <c r="R142" i="15"/>
  <c r="P142" i="15"/>
  <c r="BI139" i="15"/>
  <c r="BH139" i="15"/>
  <c r="BG139" i="15"/>
  <c r="BF139" i="15"/>
  <c r="T139" i="15"/>
  <c r="R139" i="15"/>
  <c r="P139" i="15"/>
  <c r="BI136" i="15"/>
  <c r="BH136" i="15"/>
  <c r="BG136" i="15"/>
  <c r="BF136" i="15"/>
  <c r="T136" i="15"/>
  <c r="R136" i="15"/>
  <c r="P136" i="15"/>
  <c r="BI133" i="15"/>
  <c r="BH133" i="15"/>
  <c r="BG133" i="15"/>
  <c r="BF133" i="15"/>
  <c r="T133" i="15"/>
  <c r="R133" i="15"/>
  <c r="P133" i="15"/>
  <c r="BI130" i="15"/>
  <c r="BH130" i="15"/>
  <c r="BG130" i="15"/>
  <c r="BF130" i="15"/>
  <c r="T130" i="15"/>
  <c r="R130" i="15"/>
  <c r="P130" i="15"/>
  <c r="BI125" i="15"/>
  <c r="BH125" i="15"/>
  <c r="BG125" i="15"/>
  <c r="BF125" i="15"/>
  <c r="T125" i="15"/>
  <c r="R125" i="15"/>
  <c r="P125" i="15"/>
  <c r="BI120" i="15"/>
  <c r="BH120" i="15"/>
  <c r="BG120" i="15"/>
  <c r="BF120" i="15"/>
  <c r="T120" i="15"/>
  <c r="R120" i="15"/>
  <c r="P120" i="15"/>
  <c r="BI117" i="15"/>
  <c r="BH117" i="15"/>
  <c r="BG117" i="15"/>
  <c r="BF117" i="15"/>
  <c r="T117" i="15"/>
  <c r="R117" i="15"/>
  <c r="P117" i="15"/>
  <c r="BI114" i="15"/>
  <c r="BH114" i="15"/>
  <c r="BG114" i="15"/>
  <c r="BF114" i="15"/>
  <c r="T114" i="15"/>
  <c r="R114" i="15"/>
  <c r="P114" i="15"/>
  <c r="BI111" i="15"/>
  <c r="BH111" i="15"/>
  <c r="BG111" i="15"/>
  <c r="BF111" i="15"/>
  <c r="T111" i="15"/>
  <c r="R111" i="15"/>
  <c r="P111" i="15"/>
  <c r="BI108" i="15"/>
  <c r="BH108" i="15"/>
  <c r="BG108" i="15"/>
  <c r="BF108" i="15"/>
  <c r="T108" i="15"/>
  <c r="R108" i="15"/>
  <c r="P108" i="15"/>
  <c r="BI104" i="15"/>
  <c r="BH104" i="15"/>
  <c r="BG104" i="15"/>
  <c r="BF104" i="15"/>
  <c r="T104" i="15"/>
  <c r="R104" i="15"/>
  <c r="P104" i="15"/>
  <c r="BI99" i="15"/>
  <c r="BH99" i="15"/>
  <c r="BG99" i="15"/>
  <c r="BF99" i="15"/>
  <c r="T99" i="15"/>
  <c r="R99" i="15"/>
  <c r="P99" i="15"/>
  <c r="BI94" i="15"/>
  <c r="BH94" i="15"/>
  <c r="BG94" i="15"/>
  <c r="BF94" i="15"/>
  <c r="T94" i="15"/>
  <c r="R94" i="15"/>
  <c r="P94" i="15"/>
  <c r="BI91" i="15"/>
  <c r="BH91" i="15"/>
  <c r="BG91" i="15"/>
  <c r="BF91" i="15"/>
  <c r="T91" i="15"/>
  <c r="R91" i="15"/>
  <c r="P91" i="15"/>
  <c r="J85" i="15"/>
  <c r="J84" i="15"/>
  <c r="F84" i="15"/>
  <c r="F82" i="15"/>
  <c r="E80" i="15"/>
  <c r="J55" i="15"/>
  <c r="J54" i="15"/>
  <c r="F54" i="15"/>
  <c r="F52" i="15"/>
  <c r="E50" i="15"/>
  <c r="J18" i="15"/>
  <c r="E18" i="15"/>
  <c r="F85" i="15" s="1"/>
  <c r="J17" i="15"/>
  <c r="J12" i="15"/>
  <c r="J52" i="15"/>
  <c r="E7" i="15"/>
  <c r="E48" i="15" s="1"/>
  <c r="J39" i="14"/>
  <c r="J38" i="14"/>
  <c r="AY70" i="1" s="1"/>
  <c r="J37" i="14"/>
  <c r="AX70" i="1"/>
  <c r="BI136" i="14"/>
  <c r="BH136" i="14"/>
  <c r="BG136" i="14"/>
  <c r="BF136" i="14"/>
  <c r="T136" i="14"/>
  <c r="T135" i="14" s="1"/>
  <c r="R136" i="14"/>
  <c r="R135" i="14"/>
  <c r="P136" i="14"/>
  <c r="P135" i="14" s="1"/>
  <c r="BI130" i="14"/>
  <c r="BH130" i="14"/>
  <c r="BG130" i="14"/>
  <c r="BF130" i="14"/>
  <c r="T130" i="14"/>
  <c r="R130" i="14"/>
  <c r="P130" i="14"/>
  <c r="BI127" i="14"/>
  <c r="BH127" i="14"/>
  <c r="BG127" i="14"/>
  <c r="BF127" i="14"/>
  <c r="T127" i="14"/>
  <c r="R127" i="14"/>
  <c r="P127" i="14"/>
  <c r="BI124" i="14"/>
  <c r="BH124" i="14"/>
  <c r="BG124" i="14"/>
  <c r="BF124" i="14"/>
  <c r="T124" i="14"/>
  <c r="R124" i="14"/>
  <c r="P124" i="14"/>
  <c r="BI122" i="14"/>
  <c r="BH122" i="14"/>
  <c r="BG122" i="14"/>
  <c r="BF122" i="14"/>
  <c r="T122" i="14"/>
  <c r="R122" i="14"/>
  <c r="P122" i="14"/>
  <c r="BI118" i="14"/>
  <c r="BH118" i="14"/>
  <c r="BG118" i="14"/>
  <c r="BF118" i="14"/>
  <c r="T118" i="14"/>
  <c r="R118" i="14"/>
  <c r="P118" i="14"/>
  <c r="BI115" i="14"/>
  <c r="BH115" i="14"/>
  <c r="BG115" i="14"/>
  <c r="BF115" i="14"/>
  <c r="T115" i="14"/>
  <c r="R115" i="14"/>
  <c r="P115" i="14"/>
  <c r="BI110" i="14"/>
  <c r="BH110" i="14"/>
  <c r="BG110" i="14"/>
  <c r="BF110" i="14"/>
  <c r="T110" i="14"/>
  <c r="R110" i="14"/>
  <c r="P110" i="14"/>
  <c r="BI107" i="14"/>
  <c r="BH107" i="14"/>
  <c r="BG107" i="14"/>
  <c r="BF107" i="14"/>
  <c r="T107" i="14"/>
  <c r="R107" i="14"/>
  <c r="P107" i="14"/>
  <c r="BI102" i="14"/>
  <c r="BH102" i="14"/>
  <c r="BG102" i="14"/>
  <c r="BF102" i="14"/>
  <c r="T102" i="14"/>
  <c r="R102" i="14"/>
  <c r="P102" i="14"/>
  <c r="BI99" i="14"/>
  <c r="BH99" i="14"/>
  <c r="BG99" i="14"/>
  <c r="BF99" i="14"/>
  <c r="T99" i="14"/>
  <c r="R99" i="14"/>
  <c r="P99" i="14"/>
  <c r="BI94" i="14"/>
  <c r="BH94" i="14"/>
  <c r="BG94" i="14"/>
  <c r="BF94" i="14"/>
  <c r="T94" i="14"/>
  <c r="R94" i="14"/>
  <c r="P94" i="14"/>
  <c r="J88" i="14"/>
  <c r="J87" i="14"/>
  <c r="F87" i="14"/>
  <c r="F85" i="14"/>
  <c r="E83" i="14"/>
  <c r="J59" i="14"/>
  <c r="J58" i="14"/>
  <c r="F58" i="14"/>
  <c r="F56" i="14"/>
  <c r="E54" i="14"/>
  <c r="J20" i="14"/>
  <c r="E20" i="14"/>
  <c r="F88" i="14"/>
  <c r="J19" i="14"/>
  <c r="J14" i="14"/>
  <c r="J85" i="14" s="1"/>
  <c r="E7" i="14"/>
  <c r="E79" i="14" s="1"/>
  <c r="J39" i="13"/>
  <c r="J38" i="13"/>
  <c r="AY69" i="1"/>
  <c r="J37" i="13"/>
  <c r="AX69" i="1" s="1"/>
  <c r="BI331" i="13"/>
  <c r="BH331" i="13"/>
  <c r="BG331" i="13"/>
  <c r="BF331" i="13"/>
  <c r="T331" i="13"/>
  <c r="T330" i="13"/>
  <c r="R331" i="13"/>
  <c r="R330" i="13" s="1"/>
  <c r="P331" i="13"/>
  <c r="P330" i="13"/>
  <c r="BI327" i="13"/>
  <c r="BH327" i="13"/>
  <c r="BG327" i="13"/>
  <c r="BF327" i="13"/>
  <c r="T327" i="13"/>
  <c r="R327" i="13"/>
  <c r="P327" i="13"/>
  <c r="BI324" i="13"/>
  <c r="BH324" i="13"/>
  <c r="BG324" i="13"/>
  <c r="BF324" i="13"/>
  <c r="T324" i="13"/>
  <c r="R324" i="13"/>
  <c r="P324" i="13"/>
  <c r="BI318" i="13"/>
  <c r="BH318" i="13"/>
  <c r="BG318" i="13"/>
  <c r="BF318" i="13"/>
  <c r="T318" i="13"/>
  <c r="R318" i="13"/>
  <c r="P318" i="13"/>
  <c r="BI313" i="13"/>
  <c r="BH313" i="13"/>
  <c r="BG313" i="13"/>
  <c r="BF313" i="13"/>
  <c r="T313" i="13"/>
  <c r="R313" i="13"/>
  <c r="P313" i="13"/>
  <c r="BI309" i="13"/>
  <c r="BH309" i="13"/>
  <c r="BG309" i="13"/>
  <c r="BF309" i="13"/>
  <c r="T309" i="13"/>
  <c r="R309" i="13"/>
  <c r="P309" i="13"/>
  <c r="BI306" i="13"/>
  <c r="BH306" i="13"/>
  <c r="BG306" i="13"/>
  <c r="BF306" i="13"/>
  <c r="T306" i="13"/>
  <c r="R306" i="13"/>
  <c r="P306" i="13"/>
  <c r="BI303" i="13"/>
  <c r="BH303" i="13"/>
  <c r="BG303" i="13"/>
  <c r="BF303" i="13"/>
  <c r="T303" i="13"/>
  <c r="R303" i="13"/>
  <c r="P303" i="13"/>
  <c r="BI301" i="13"/>
  <c r="BH301" i="13"/>
  <c r="BG301" i="13"/>
  <c r="BF301" i="13"/>
  <c r="T301" i="13"/>
  <c r="R301" i="13"/>
  <c r="P301" i="13"/>
  <c r="BI298" i="13"/>
  <c r="BH298" i="13"/>
  <c r="BG298" i="13"/>
  <c r="BF298" i="13"/>
  <c r="T298" i="13"/>
  <c r="R298" i="13"/>
  <c r="P298" i="13"/>
  <c r="BI295" i="13"/>
  <c r="BH295" i="13"/>
  <c r="BG295" i="13"/>
  <c r="BF295" i="13"/>
  <c r="T295" i="13"/>
  <c r="R295" i="13"/>
  <c r="P295" i="13"/>
  <c r="BI291" i="13"/>
  <c r="BH291" i="13"/>
  <c r="BG291" i="13"/>
  <c r="BF291" i="13"/>
  <c r="T291" i="13"/>
  <c r="R291" i="13"/>
  <c r="P291" i="13"/>
  <c r="BI288" i="13"/>
  <c r="BH288" i="13"/>
  <c r="BG288" i="13"/>
  <c r="BF288" i="13"/>
  <c r="T288" i="13"/>
  <c r="R288" i="13"/>
  <c r="P288" i="13"/>
  <c r="BI286" i="13"/>
  <c r="BH286" i="13"/>
  <c r="BG286" i="13"/>
  <c r="BF286" i="13"/>
  <c r="T286" i="13"/>
  <c r="R286" i="13"/>
  <c r="P286" i="13"/>
  <c r="BI283" i="13"/>
  <c r="BH283" i="13"/>
  <c r="BG283" i="13"/>
  <c r="BF283" i="13"/>
  <c r="T283" i="13"/>
  <c r="R283" i="13"/>
  <c r="P283" i="13"/>
  <c r="BI281" i="13"/>
  <c r="BH281" i="13"/>
  <c r="BG281" i="13"/>
  <c r="BF281" i="13"/>
  <c r="T281" i="13"/>
  <c r="R281" i="13"/>
  <c r="P281" i="13"/>
  <c r="BI279" i="13"/>
  <c r="BH279" i="13"/>
  <c r="BG279" i="13"/>
  <c r="BF279" i="13"/>
  <c r="T279" i="13"/>
  <c r="R279" i="13"/>
  <c r="P279" i="13"/>
  <c r="BI277" i="13"/>
  <c r="BH277" i="13"/>
  <c r="BG277" i="13"/>
  <c r="BF277" i="13"/>
  <c r="T277" i="13"/>
  <c r="R277" i="13"/>
  <c r="P277" i="13"/>
  <c r="BI271" i="13"/>
  <c r="BH271" i="13"/>
  <c r="BG271" i="13"/>
  <c r="BF271" i="13"/>
  <c r="T271" i="13"/>
  <c r="R271" i="13"/>
  <c r="P271" i="13"/>
  <c r="BI269" i="13"/>
  <c r="BH269" i="13"/>
  <c r="BG269" i="13"/>
  <c r="BF269" i="13"/>
  <c r="T269" i="13"/>
  <c r="R269" i="13"/>
  <c r="P269" i="13"/>
  <c r="BI267" i="13"/>
  <c r="BH267" i="13"/>
  <c r="BG267" i="13"/>
  <c r="BF267" i="13"/>
  <c r="T267" i="13"/>
  <c r="R267" i="13"/>
  <c r="P267" i="13"/>
  <c r="BI262" i="13"/>
  <c r="BH262" i="13"/>
  <c r="BG262" i="13"/>
  <c r="BF262" i="13"/>
  <c r="T262" i="13"/>
  <c r="R262" i="13"/>
  <c r="P262" i="13"/>
  <c r="BI259" i="13"/>
  <c r="BH259" i="13"/>
  <c r="BG259" i="13"/>
  <c r="BF259" i="13"/>
  <c r="T259" i="13"/>
  <c r="R259" i="13"/>
  <c r="P259" i="13"/>
  <c r="BI256" i="13"/>
  <c r="BH256" i="13"/>
  <c r="BG256" i="13"/>
  <c r="BF256" i="13"/>
  <c r="T256" i="13"/>
  <c r="R256" i="13"/>
  <c r="P256" i="13"/>
  <c r="BI252" i="13"/>
  <c r="BH252" i="13"/>
  <c r="BG252" i="13"/>
  <c r="BF252" i="13"/>
  <c r="T252" i="13"/>
  <c r="R252" i="13"/>
  <c r="P252" i="13"/>
  <c r="BI249" i="13"/>
  <c r="BH249" i="13"/>
  <c r="BG249" i="13"/>
  <c r="BF249" i="13"/>
  <c r="T249" i="13"/>
  <c r="R249" i="13"/>
  <c r="P249" i="13"/>
  <c r="BI246" i="13"/>
  <c r="BH246" i="13"/>
  <c r="BG246" i="13"/>
  <c r="BF246" i="13"/>
  <c r="T246" i="13"/>
  <c r="R246" i="13"/>
  <c r="P246" i="13"/>
  <c r="BI243" i="13"/>
  <c r="BH243" i="13"/>
  <c r="BG243" i="13"/>
  <c r="BF243" i="13"/>
  <c r="T243" i="13"/>
  <c r="R243" i="13"/>
  <c r="P243" i="13"/>
  <c r="BI240" i="13"/>
  <c r="BH240" i="13"/>
  <c r="BG240" i="13"/>
  <c r="BF240" i="13"/>
  <c r="T240" i="13"/>
  <c r="R240" i="13"/>
  <c r="P240" i="13"/>
  <c r="BI235" i="13"/>
  <c r="BH235" i="13"/>
  <c r="BG235" i="13"/>
  <c r="BF235" i="13"/>
  <c r="T235" i="13"/>
  <c r="R235" i="13"/>
  <c r="P235" i="13"/>
  <c r="BI231" i="13"/>
  <c r="BH231" i="13"/>
  <c r="BG231" i="13"/>
  <c r="BF231" i="13"/>
  <c r="T231" i="13"/>
  <c r="R231" i="13"/>
  <c r="P231" i="13"/>
  <c r="BI227" i="13"/>
  <c r="BH227" i="13"/>
  <c r="BG227" i="13"/>
  <c r="BF227" i="13"/>
  <c r="T227" i="13"/>
  <c r="R227" i="13"/>
  <c r="P227" i="13"/>
  <c r="BI224" i="13"/>
  <c r="BH224" i="13"/>
  <c r="BG224" i="13"/>
  <c r="BF224" i="13"/>
  <c r="T224" i="13"/>
  <c r="R224" i="13"/>
  <c r="P224" i="13"/>
  <c r="BI222" i="13"/>
  <c r="BH222" i="13"/>
  <c r="BG222" i="13"/>
  <c r="BF222" i="13"/>
  <c r="T222" i="13"/>
  <c r="R222" i="13"/>
  <c r="P222" i="13"/>
  <c r="BI219" i="13"/>
  <c r="BH219" i="13"/>
  <c r="BG219" i="13"/>
  <c r="BF219" i="13"/>
  <c r="T219" i="13"/>
  <c r="R219" i="13"/>
  <c r="P219" i="13"/>
  <c r="BI216" i="13"/>
  <c r="BH216" i="13"/>
  <c r="BG216" i="13"/>
  <c r="BF216" i="13"/>
  <c r="T216" i="13"/>
  <c r="R216" i="13"/>
  <c r="P216" i="13"/>
  <c r="BI212" i="13"/>
  <c r="BH212" i="13"/>
  <c r="BG212" i="13"/>
  <c r="BF212" i="13"/>
  <c r="T212" i="13"/>
  <c r="R212" i="13"/>
  <c r="P212" i="13"/>
  <c r="BI209" i="13"/>
  <c r="BH209" i="13"/>
  <c r="BG209" i="13"/>
  <c r="BF209" i="13"/>
  <c r="T209" i="13"/>
  <c r="R209" i="13"/>
  <c r="P209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200" i="13"/>
  <c r="BH200" i="13"/>
  <c r="BG200" i="13"/>
  <c r="BF200" i="13"/>
  <c r="T200" i="13"/>
  <c r="R200" i="13"/>
  <c r="P200" i="13"/>
  <c r="BI197" i="13"/>
  <c r="BH197" i="13"/>
  <c r="BG197" i="13"/>
  <c r="BF197" i="13"/>
  <c r="T197" i="13"/>
  <c r="R197" i="13"/>
  <c r="P197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87" i="13"/>
  <c r="BH187" i="13"/>
  <c r="BG187" i="13"/>
  <c r="BF187" i="13"/>
  <c r="T187" i="13"/>
  <c r="R187" i="13"/>
  <c r="P187" i="13"/>
  <c r="BI183" i="13"/>
  <c r="BH183" i="13"/>
  <c r="BG183" i="13"/>
  <c r="BF183" i="13"/>
  <c r="T183" i="13"/>
  <c r="R183" i="13"/>
  <c r="P183" i="13"/>
  <c r="BI177" i="13"/>
  <c r="BH177" i="13"/>
  <c r="BG177" i="13"/>
  <c r="BF177" i="13"/>
  <c r="T177" i="13"/>
  <c r="R177" i="13"/>
  <c r="P177" i="13"/>
  <c r="BI171" i="13"/>
  <c r="BH171" i="13"/>
  <c r="BG171" i="13"/>
  <c r="BF171" i="13"/>
  <c r="T171" i="13"/>
  <c r="R171" i="13"/>
  <c r="P171" i="13"/>
  <c r="BI168" i="13"/>
  <c r="BH168" i="13"/>
  <c r="BG168" i="13"/>
  <c r="BF168" i="13"/>
  <c r="T168" i="13"/>
  <c r="R168" i="13"/>
  <c r="P168" i="13"/>
  <c r="BI165" i="13"/>
  <c r="BH165" i="13"/>
  <c r="BG165" i="13"/>
  <c r="BF165" i="13"/>
  <c r="T165" i="13"/>
  <c r="R165" i="13"/>
  <c r="P165" i="13"/>
  <c r="BI162" i="13"/>
  <c r="BH162" i="13"/>
  <c r="BG162" i="13"/>
  <c r="BF162" i="13"/>
  <c r="T162" i="13"/>
  <c r="R162" i="13"/>
  <c r="P162" i="13"/>
  <c r="BI159" i="13"/>
  <c r="BH159" i="13"/>
  <c r="BG159" i="13"/>
  <c r="BF159" i="13"/>
  <c r="T159" i="13"/>
  <c r="R159" i="13"/>
  <c r="P159" i="13"/>
  <c r="BI156" i="13"/>
  <c r="BH156" i="13"/>
  <c r="BG156" i="13"/>
  <c r="BF156" i="13"/>
  <c r="T156" i="13"/>
  <c r="R156" i="13"/>
  <c r="P156" i="13"/>
  <c r="BI153" i="13"/>
  <c r="BH153" i="13"/>
  <c r="BG153" i="13"/>
  <c r="BF153" i="13"/>
  <c r="T153" i="13"/>
  <c r="R153" i="13"/>
  <c r="P153" i="13"/>
  <c r="BI150" i="13"/>
  <c r="BH150" i="13"/>
  <c r="BG150" i="13"/>
  <c r="BF150" i="13"/>
  <c r="T150" i="13"/>
  <c r="R150" i="13"/>
  <c r="P150" i="13"/>
  <c r="BI142" i="13"/>
  <c r="BH142" i="13"/>
  <c r="BG142" i="13"/>
  <c r="BF142" i="13"/>
  <c r="T142" i="13"/>
  <c r="R142" i="13"/>
  <c r="P142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2" i="13"/>
  <c r="BH132" i="13"/>
  <c r="BG132" i="13"/>
  <c r="BF132" i="13"/>
  <c r="T132" i="13"/>
  <c r="R132" i="13"/>
  <c r="P132" i="13"/>
  <c r="BI129" i="13"/>
  <c r="BH129" i="13"/>
  <c r="BG129" i="13"/>
  <c r="BF129" i="13"/>
  <c r="T129" i="13"/>
  <c r="R129" i="13"/>
  <c r="P129" i="13"/>
  <c r="BI126" i="13"/>
  <c r="BH126" i="13"/>
  <c r="BG126" i="13"/>
  <c r="BF126" i="13"/>
  <c r="T126" i="13"/>
  <c r="R126" i="13"/>
  <c r="P126" i="13"/>
  <c r="BI123" i="13"/>
  <c r="BH123" i="13"/>
  <c r="BG123" i="13"/>
  <c r="BF123" i="13"/>
  <c r="T123" i="13"/>
  <c r="R123" i="13"/>
  <c r="P123" i="13"/>
  <c r="BI120" i="13"/>
  <c r="BH120" i="13"/>
  <c r="BG120" i="13"/>
  <c r="BF120" i="13"/>
  <c r="T120" i="13"/>
  <c r="R120" i="13"/>
  <c r="P120" i="13"/>
  <c r="BI117" i="13"/>
  <c r="BH117" i="13"/>
  <c r="BG117" i="13"/>
  <c r="BF117" i="13"/>
  <c r="T117" i="13"/>
  <c r="R117" i="13"/>
  <c r="P117" i="13"/>
  <c r="BI114" i="13"/>
  <c r="BH114" i="13"/>
  <c r="BG114" i="13"/>
  <c r="BF114" i="13"/>
  <c r="T114" i="13"/>
  <c r="R114" i="13"/>
  <c r="P114" i="13"/>
  <c r="BI111" i="13"/>
  <c r="BH111" i="13"/>
  <c r="BG111" i="13"/>
  <c r="BF111" i="13"/>
  <c r="T111" i="13"/>
  <c r="R111" i="13"/>
  <c r="P111" i="13"/>
  <c r="BI106" i="13"/>
  <c r="BH106" i="13"/>
  <c r="BG106" i="13"/>
  <c r="BF106" i="13"/>
  <c r="T106" i="13"/>
  <c r="R106" i="13"/>
  <c r="P106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J91" i="13"/>
  <c r="J90" i="13"/>
  <c r="F90" i="13"/>
  <c r="F88" i="13"/>
  <c r="E86" i="13"/>
  <c r="J59" i="13"/>
  <c r="J58" i="13"/>
  <c r="F58" i="13"/>
  <c r="F56" i="13"/>
  <c r="E54" i="13"/>
  <c r="J20" i="13"/>
  <c r="E20" i="13"/>
  <c r="F91" i="13"/>
  <c r="J19" i="13"/>
  <c r="J14" i="13"/>
  <c r="J56" i="13" s="1"/>
  <c r="E7" i="13"/>
  <c r="E50" i="13" s="1"/>
  <c r="J39" i="12"/>
  <c r="J38" i="12"/>
  <c r="AY68" i="1"/>
  <c r="J37" i="12"/>
  <c r="AX68" i="1" s="1"/>
  <c r="BI416" i="12"/>
  <c r="BH416" i="12"/>
  <c r="BG416" i="12"/>
  <c r="BF416" i="12"/>
  <c r="T416" i="12"/>
  <c r="T415" i="12"/>
  <c r="R416" i="12"/>
  <c r="R415" i="12" s="1"/>
  <c r="P416" i="12"/>
  <c r="P415" i="12"/>
  <c r="BI412" i="12"/>
  <c r="BH412" i="12"/>
  <c r="BG412" i="12"/>
  <c r="BF412" i="12"/>
  <c r="T412" i="12"/>
  <c r="R412" i="12"/>
  <c r="P412" i="12"/>
  <c r="BI409" i="12"/>
  <c r="BH409" i="12"/>
  <c r="BG409" i="12"/>
  <c r="BF409" i="12"/>
  <c r="T409" i="12"/>
  <c r="R409" i="12"/>
  <c r="P409" i="12"/>
  <c r="BI403" i="12"/>
  <c r="BH403" i="12"/>
  <c r="BG403" i="12"/>
  <c r="BF403" i="12"/>
  <c r="T403" i="12"/>
  <c r="R403" i="12"/>
  <c r="P403" i="12"/>
  <c r="BI398" i="12"/>
  <c r="BH398" i="12"/>
  <c r="BG398" i="12"/>
  <c r="BF398" i="12"/>
  <c r="T398" i="12"/>
  <c r="R398" i="12"/>
  <c r="P398" i="12"/>
  <c r="BI394" i="12"/>
  <c r="BH394" i="12"/>
  <c r="BG394" i="12"/>
  <c r="BF394" i="12"/>
  <c r="T394" i="12"/>
  <c r="R394" i="12"/>
  <c r="P394" i="12"/>
  <c r="BI391" i="12"/>
  <c r="BH391" i="12"/>
  <c r="BG391" i="12"/>
  <c r="BF391" i="12"/>
  <c r="T391" i="12"/>
  <c r="R391" i="12"/>
  <c r="P391" i="12"/>
  <c r="BI387" i="12"/>
  <c r="BH387" i="12"/>
  <c r="BG387" i="12"/>
  <c r="BF387" i="12"/>
  <c r="T387" i="12"/>
  <c r="R387" i="12"/>
  <c r="P387" i="12"/>
  <c r="BI384" i="12"/>
  <c r="BH384" i="12"/>
  <c r="BG384" i="12"/>
  <c r="BF384" i="12"/>
  <c r="T384" i="12"/>
  <c r="R384" i="12"/>
  <c r="P384" i="12"/>
  <c r="BI381" i="12"/>
  <c r="BH381" i="12"/>
  <c r="BG381" i="12"/>
  <c r="BF381" i="12"/>
  <c r="T381" i="12"/>
  <c r="R381" i="12"/>
  <c r="P381" i="12"/>
  <c r="BI378" i="12"/>
  <c r="BH378" i="12"/>
  <c r="BG378" i="12"/>
  <c r="BF378" i="12"/>
  <c r="T378" i="12"/>
  <c r="R378" i="12"/>
  <c r="P378" i="12"/>
  <c r="BI374" i="12"/>
  <c r="BH374" i="12"/>
  <c r="BG374" i="12"/>
  <c r="BF374" i="12"/>
  <c r="T374" i="12"/>
  <c r="R374" i="12"/>
  <c r="P374" i="12"/>
  <c r="BI372" i="12"/>
  <c r="BH372" i="12"/>
  <c r="BG372" i="12"/>
  <c r="BF372" i="12"/>
  <c r="T372" i="12"/>
  <c r="R372" i="12"/>
  <c r="P372" i="12"/>
  <c r="BI369" i="12"/>
  <c r="BH369" i="12"/>
  <c r="BG369" i="12"/>
  <c r="BF369" i="12"/>
  <c r="T369" i="12"/>
  <c r="R369" i="12"/>
  <c r="P369" i="12"/>
  <c r="BI365" i="12"/>
  <c r="BH365" i="12"/>
  <c r="BG365" i="12"/>
  <c r="BF365" i="12"/>
  <c r="T365" i="12"/>
  <c r="R365" i="12"/>
  <c r="P365" i="12"/>
  <c r="BI361" i="12"/>
  <c r="BH361" i="12"/>
  <c r="BG361" i="12"/>
  <c r="BF361" i="12"/>
  <c r="T361" i="12"/>
  <c r="R361" i="12"/>
  <c r="P361" i="12"/>
  <c r="BI357" i="12"/>
  <c r="BH357" i="12"/>
  <c r="BG357" i="12"/>
  <c r="BF357" i="12"/>
  <c r="T357" i="12"/>
  <c r="R357" i="12"/>
  <c r="P357" i="12"/>
  <c r="BI353" i="12"/>
  <c r="BH353" i="12"/>
  <c r="BG353" i="12"/>
  <c r="BF353" i="12"/>
  <c r="T353" i="12"/>
  <c r="R353" i="12"/>
  <c r="P353" i="12"/>
  <c r="BI349" i="12"/>
  <c r="BH349" i="12"/>
  <c r="BG349" i="12"/>
  <c r="BF349" i="12"/>
  <c r="T349" i="12"/>
  <c r="R349" i="12"/>
  <c r="P349" i="12"/>
  <c r="BI345" i="12"/>
  <c r="BH345" i="12"/>
  <c r="BG345" i="12"/>
  <c r="BF345" i="12"/>
  <c r="T345" i="12"/>
  <c r="R345" i="12"/>
  <c r="P345" i="12"/>
  <c r="BI340" i="12"/>
  <c r="BH340" i="12"/>
  <c r="BG340" i="12"/>
  <c r="BF340" i="12"/>
  <c r="T340" i="12"/>
  <c r="R340" i="12"/>
  <c r="P340" i="12"/>
  <c r="BI335" i="12"/>
  <c r="BH335" i="12"/>
  <c r="BG335" i="12"/>
  <c r="BF335" i="12"/>
  <c r="T335" i="12"/>
  <c r="R335" i="12"/>
  <c r="P335" i="12"/>
  <c r="BI332" i="12"/>
  <c r="BH332" i="12"/>
  <c r="BG332" i="12"/>
  <c r="BF332" i="12"/>
  <c r="T332" i="12"/>
  <c r="R332" i="12"/>
  <c r="P332" i="12"/>
  <c r="BI329" i="12"/>
  <c r="BH329" i="12"/>
  <c r="BG329" i="12"/>
  <c r="BF329" i="12"/>
  <c r="T329" i="12"/>
  <c r="R329" i="12"/>
  <c r="P329" i="12"/>
  <c r="BI327" i="12"/>
  <c r="BH327" i="12"/>
  <c r="BG327" i="12"/>
  <c r="BF327" i="12"/>
  <c r="T327" i="12"/>
  <c r="R327" i="12"/>
  <c r="P327" i="12"/>
  <c r="BI324" i="12"/>
  <c r="BH324" i="12"/>
  <c r="BG324" i="12"/>
  <c r="BF324" i="12"/>
  <c r="T324" i="12"/>
  <c r="R324" i="12"/>
  <c r="P324" i="12"/>
  <c r="BI322" i="12"/>
  <c r="BH322" i="12"/>
  <c r="BG322" i="12"/>
  <c r="BF322" i="12"/>
  <c r="T322" i="12"/>
  <c r="R322" i="12"/>
  <c r="P322" i="12"/>
  <c r="BI319" i="12"/>
  <c r="BH319" i="12"/>
  <c r="BG319" i="12"/>
  <c r="BF319" i="12"/>
  <c r="T319" i="12"/>
  <c r="R319" i="12"/>
  <c r="P319" i="12"/>
  <c r="BI317" i="12"/>
  <c r="BH317" i="12"/>
  <c r="BG317" i="12"/>
  <c r="BF317" i="12"/>
  <c r="T317" i="12"/>
  <c r="R317" i="12"/>
  <c r="P317" i="12"/>
  <c r="BI314" i="12"/>
  <c r="BH314" i="12"/>
  <c r="BG314" i="12"/>
  <c r="BF314" i="12"/>
  <c r="T314" i="12"/>
  <c r="R314" i="12"/>
  <c r="P314" i="12"/>
  <c r="BI310" i="12"/>
  <c r="BH310" i="12"/>
  <c r="BG310" i="12"/>
  <c r="BF310" i="12"/>
  <c r="T310" i="12"/>
  <c r="R310" i="12"/>
  <c r="P310" i="12"/>
  <c r="BI307" i="12"/>
  <c r="BH307" i="12"/>
  <c r="BG307" i="12"/>
  <c r="BF307" i="12"/>
  <c r="T307" i="12"/>
  <c r="R307" i="12"/>
  <c r="P307" i="12"/>
  <c r="BI303" i="12"/>
  <c r="BH303" i="12"/>
  <c r="BG303" i="12"/>
  <c r="BF303" i="12"/>
  <c r="T303" i="12"/>
  <c r="R303" i="12"/>
  <c r="P303" i="12"/>
  <c r="BI300" i="12"/>
  <c r="BH300" i="12"/>
  <c r="BG300" i="12"/>
  <c r="BF300" i="12"/>
  <c r="T300" i="12"/>
  <c r="R300" i="12"/>
  <c r="P300" i="12"/>
  <c r="BI297" i="12"/>
  <c r="BH297" i="12"/>
  <c r="BG297" i="12"/>
  <c r="BF297" i="12"/>
  <c r="T297" i="12"/>
  <c r="R297" i="12"/>
  <c r="P297" i="12"/>
  <c r="BI294" i="12"/>
  <c r="BH294" i="12"/>
  <c r="BG294" i="12"/>
  <c r="BF294" i="12"/>
  <c r="T294" i="12"/>
  <c r="R294" i="12"/>
  <c r="P294" i="12"/>
  <c r="BI290" i="12"/>
  <c r="BH290" i="12"/>
  <c r="BG290" i="12"/>
  <c r="BF290" i="12"/>
  <c r="T290" i="12"/>
  <c r="R290" i="12"/>
  <c r="P290" i="12"/>
  <c r="BI287" i="12"/>
  <c r="BH287" i="12"/>
  <c r="BG287" i="12"/>
  <c r="BF287" i="12"/>
  <c r="T287" i="12"/>
  <c r="R287" i="12"/>
  <c r="P287" i="12"/>
  <c r="BI284" i="12"/>
  <c r="BH284" i="12"/>
  <c r="BG284" i="12"/>
  <c r="BF284" i="12"/>
  <c r="T284" i="12"/>
  <c r="R284" i="12"/>
  <c r="P284" i="12"/>
  <c r="BI281" i="12"/>
  <c r="BH281" i="12"/>
  <c r="BG281" i="12"/>
  <c r="BF281" i="12"/>
  <c r="T281" i="12"/>
  <c r="R281" i="12"/>
  <c r="P281" i="12"/>
  <c r="BI278" i="12"/>
  <c r="BH278" i="12"/>
  <c r="BG278" i="12"/>
  <c r="BF278" i="12"/>
  <c r="T278" i="12"/>
  <c r="R278" i="12"/>
  <c r="P278" i="12"/>
  <c r="BI273" i="12"/>
  <c r="BH273" i="12"/>
  <c r="BG273" i="12"/>
  <c r="BF273" i="12"/>
  <c r="T273" i="12"/>
  <c r="R273" i="12"/>
  <c r="P273" i="12"/>
  <c r="BI270" i="12"/>
  <c r="BH270" i="12"/>
  <c r="BG270" i="12"/>
  <c r="BF270" i="12"/>
  <c r="T270" i="12"/>
  <c r="R270" i="12"/>
  <c r="P270" i="12"/>
  <c r="BI268" i="12"/>
  <c r="BH268" i="12"/>
  <c r="BG268" i="12"/>
  <c r="BF268" i="12"/>
  <c r="T268" i="12"/>
  <c r="R268" i="12"/>
  <c r="P268" i="12"/>
  <c r="BI265" i="12"/>
  <c r="BH265" i="12"/>
  <c r="BG265" i="12"/>
  <c r="BF265" i="12"/>
  <c r="T265" i="12"/>
  <c r="R265" i="12"/>
  <c r="P265" i="12"/>
  <c r="BI260" i="12"/>
  <c r="BH260" i="12"/>
  <c r="BG260" i="12"/>
  <c r="BF260" i="12"/>
  <c r="T260" i="12"/>
  <c r="R260" i="12"/>
  <c r="P260" i="12"/>
  <c r="BI255" i="12"/>
  <c r="BH255" i="12"/>
  <c r="BG255" i="12"/>
  <c r="BF255" i="12"/>
  <c r="T255" i="12"/>
  <c r="R255" i="12"/>
  <c r="P255" i="12"/>
  <c r="BI251" i="12"/>
  <c r="BH251" i="12"/>
  <c r="BG251" i="12"/>
  <c r="BF251" i="12"/>
  <c r="T251" i="12"/>
  <c r="R251" i="12"/>
  <c r="P251" i="12"/>
  <c r="BI248" i="12"/>
  <c r="BH248" i="12"/>
  <c r="BG248" i="12"/>
  <c r="BF248" i="12"/>
  <c r="T248" i="12"/>
  <c r="R248" i="12"/>
  <c r="P248" i="12"/>
  <c r="BI246" i="12"/>
  <c r="BH246" i="12"/>
  <c r="BG246" i="12"/>
  <c r="BF246" i="12"/>
  <c r="T246" i="12"/>
  <c r="R246" i="12"/>
  <c r="P246" i="12"/>
  <c r="BI244" i="12"/>
  <c r="BH244" i="12"/>
  <c r="BG244" i="12"/>
  <c r="BF244" i="12"/>
  <c r="T244" i="12"/>
  <c r="R244" i="12"/>
  <c r="P244" i="12"/>
  <c r="BI241" i="12"/>
  <c r="BH241" i="12"/>
  <c r="BG241" i="12"/>
  <c r="BF241" i="12"/>
  <c r="T241" i="12"/>
  <c r="R241" i="12"/>
  <c r="P241" i="12"/>
  <c r="BI238" i="12"/>
  <c r="BH238" i="12"/>
  <c r="BG238" i="12"/>
  <c r="BF238" i="12"/>
  <c r="T238" i="12"/>
  <c r="R238" i="12"/>
  <c r="P238" i="12"/>
  <c r="BI234" i="12"/>
  <c r="BH234" i="12"/>
  <c r="BG234" i="12"/>
  <c r="BF234" i="12"/>
  <c r="T234" i="12"/>
  <c r="R234" i="12"/>
  <c r="P234" i="12"/>
  <c r="BI231" i="12"/>
  <c r="BH231" i="12"/>
  <c r="BG231" i="12"/>
  <c r="BF231" i="12"/>
  <c r="T231" i="12"/>
  <c r="R231" i="12"/>
  <c r="P231" i="12"/>
  <c r="BI228" i="12"/>
  <c r="BH228" i="12"/>
  <c r="BG228" i="12"/>
  <c r="BF228" i="12"/>
  <c r="T228" i="12"/>
  <c r="R228" i="12"/>
  <c r="P228" i="12"/>
  <c r="BI225" i="12"/>
  <c r="BH225" i="12"/>
  <c r="BG225" i="12"/>
  <c r="BF225" i="12"/>
  <c r="T225" i="12"/>
  <c r="R225" i="12"/>
  <c r="P225" i="12"/>
  <c r="BI222" i="12"/>
  <c r="BH222" i="12"/>
  <c r="BG222" i="12"/>
  <c r="BF222" i="12"/>
  <c r="T222" i="12"/>
  <c r="R222" i="12"/>
  <c r="P222" i="12"/>
  <c r="BI219" i="12"/>
  <c r="BH219" i="12"/>
  <c r="BG219" i="12"/>
  <c r="BF219" i="12"/>
  <c r="T219" i="12"/>
  <c r="R219" i="12"/>
  <c r="P219" i="12"/>
  <c r="BI217" i="12"/>
  <c r="BH217" i="12"/>
  <c r="BG217" i="12"/>
  <c r="BF217" i="12"/>
  <c r="T217" i="12"/>
  <c r="R217" i="12"/>
  <c r="P217" i="12"/>
  <c r="BI210" i="12"/>
  <c r="BH210" i="12"/>
  <c r="BG210" i="12"/>
  <c r="BF210" i="12"/>
  <c r="T210" i="12"/>
  <c r="R210" i="12"/>
  <c r="P210" i="12"/>
  <c r="BI204" i="12"/>
  <c r="BH204" i="12"/>
  <c r="BG204" i="12"/>
  <c r="BF204" i="12"/>
  <c r="T204" i="12"/>
  <c r="R204" i="12"/>
  <c r="P204" i="12"/>
  <c r="BI194" i="12"/>
  <c r="BH194" i="12"/>
  <c r="BG194" i="12"/>
  <c r="BF194" i="12"/>
  <c r="T194" i="12"/>
  <c r="R194" i="12"/>
  <c r="P194" i="12"/>
  <c r="BI188" i="12"/>
  <c r="BH188" i="12"/>
  <c r="BG188" i="12"/>
  <c r="BF188" i="12"/>
  <c r="T188" i="12"/>
  <c r="R188" i="12"/>
  <c r="P188" i="12"/>
  <c r="BI185" i="12"/>
  <c r="BH185" i="12"/>
  <c r="BG185" i="12"/>
  <c r="BF185" i="12"/>
  <c r="T185" i="12"/>
  <c r="R185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3" i="12"/>
  <c r="BH173" i="12"/>
  <c r="BG173" i="12"/>
  <c r="BF173" i="12"/>
  <c r="T173" i="12"/>
  <c r="R173" i="12"/>
  <c r="P173" i="12"/>
  <c r="BI170" i="12"/>
  <c r="BH170" i="12"/>
  <c r="BG170" i="12"/>
  <c r="BF170" i="12"/>
  <c r="T170" i="12"/>
  <c r="R170" i="12"/>
  <c r="P170" i="12"/>
  <c r="BI167" i="12"/>
  <c r="BH167" i="12"/>
  <c r="BG167" i="12"/>
  <c r="BF167" i="12"/>
  <c r="T167" i="12"/>
  <c r="R167" i="12"/>
  <c r="P167" i="12"/>
  <c r="BI164" i="12"/>
  <c r="BH164" i="12"/>
  <c r="BG164" i="12"/>
  <c r="BF164" i="12"/>
  <c r="T164" i="12"/>
  <c r="R164" i="12"/>
  <c r="P164" i="12"/>
  <c r="BI161" i="12"/>
  <c r="BH161" i="12"/>
  <c r="BG161" i="12"/>
  <c r="BF161" i="12"/>
  <c r="T161" i="12"/>
  <c r="R161" i="12"/>
  <c r="P161" i="12"/>
  <c r="BI158" i="12"/>
  <c r="BH158" i="12"/>
  <c r="BG158" i="12"/>
  <c r="BF158" i="12"/>
  <c r="T158" i="12"/>
  <c r="R158" i="12"/>
  <c r="P158" i="12"/>
  <c r="BI155" i="12"/>
  <c r="BH155" i="12"/>
  <c r="BG155" i="12"/>
  <c r="BF155" i="12"/>
  <c r="T155" i="12"/>
  <c r="R155" i="12"/>
  <c r="P155" i="12"/>
  <c r="BI152" i="12"/>
  <c r="BH152" i="12"/>
  <c r="BG152" i="12"/>
  <c r="BF152" i="12"/>
  <c r="T152" i="12"/>
  <c r="R152" i="12"/>
  <c r="P152" i="12"/>
  <c r="BI142" i="12"/>
  <c r="BH142" i="12"/>
  <c r="BG142" i="12"/>
  <c r="BF142" i="12"/>
  <c r="T142" i="12"/>
  <c r="R142" i="12"/>
  <c r="P142" i="12"/>
  <c r="BI138" i="12"/>
  <c r="BH138" i="12"/>
  <c r="BG138" i="12"/>
  <c r="BF138" i="12"/>
  <c r="T138" i="12"/>
  <c r="R138" i="12"/>
  <c r="P138" i="12"/>
  <c r="BI135" i="12"/>
  <c r="BH135" i="12"/>
  <c r="BG135" i="12"/>
  <c r="BF135" i="12"/>
  <c r="T135" i="12"/>
  <c r="R135" i="12"/>
  <c r="P135" i="12"/>
  <c r="BI132" i="12"/>
  <c r="BH132" i="12"/>
  <c r="BG132" i="12"/>
  <c r="BF132" i="12"/>
  <c r="T132" i="12"/>
  <c r="R132" i="12"/>
  <c r="P132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BI120" i="12"/>
  <c r="BH120" i="12"/>
  <c r="BG120" i="12"/>
  <c r="BF120" i="12"/>
  <c r="T120" i="12"/>
  <c r="R120" i="12"/>
  <c r="P120" i="12"/>
  <c r="BI117" i="12"/>
  <c r="BH117" i="12"/>
  <c r="BG117" i="12"/>
  <c r="BF117" i="12"/>
  <c r="T117" i="12"/>
  <c r="R117" i="12"/>
  <c r="P117" i="12"/>
  <c r="BI114" i="12"/>
  <c r="BH114" i="12"/>
  <c r="BG114" i="12"/>
  <c r="BF114" i="12"/>
  <c r="T114" i="12"/>
  <c r="R114" i="12"/>
  <c r="P114" i="12"/>
  <c r="BI111" i="12"/>
  <c r="BH111" i="12"/>
  <c r="BG111" i="12"/>
  <c r="BF111" i="12"/>
  <c r="T111" i="12"/>
  <c r="R111" i="12"/>
  <c r="P111" i="12"/>
  <c r="BI106" i="12"/>
  <c r="BH106" i="12"/>
  <c r="BG106" i="12"/>
  <c r="BF106" i="12"/>
  <c r="T106" i="12"/>
  <c r="R106" i="12"/>
  <c r="P106" i="12"/>
  <c r="BI103" i="12"/>
  <c r="BH103" i="12"/>
  <c r="BG103" i="12"/>
  <c r="BF103" i="12"/>
  <c r="T103" i="12"/>
  <c r="R103" i="12"/>
  <c r="P103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J91" i="12"/>
  <c r="J90" i="12"/>
  <c r="F90" i="12"/>
  <c r="F88" i="12"/>
  <c r="E86" i="12"/>
  <c r="J59" i="12"/>
  <c r="J58" i="12"/>
  <c r="F58" i="12"/>
  <c r="F56" i="12"/>
  <c r="E54" i="12"/>
  <c r="J20" i="12"/>
  <c r="E20" i="12"/>
  <c r="F91" i="12" s="1"/>
  <c r="J19" i="12"/>
  <c r="J14" i="12"/>
  <c r="J56" i="12" s="1"/>
  <c r="E7" i="12"/>
  <c r="E50" i="12" s="1"/>
  <c r="J39" i="11"/>
  <c r="J38" i="11"/>
  <c r="AY66" i="1" s="1"/>
  <c r="J37" i="11"/>
  <c r="AX66" i="1"/>
  <c r="BI236" i="11"/>
  <c r="BH236" i="11"/>
  <c r="BG236" i="11"/>
  <c r="BF236" i="11"/>
  <c r="T236" i="11"/>
  <c r="T235" i="11" s="1"/>
  <c r="R236" i="11"/>
  <c r="R235" i="11"/>
  <c r="P236" i="11"/>
  <c r="P235" i="11"/>
  <c r="BI232" i="11"/>
  <c r="BH232" i="11"/>
  <c r="BG232" i="11"/>
  <c r="BF232" i="11"/>
  <c r="T232" i="11"/>
  <c r="R232" i="11"/>
  <c r="P232" i="11"/>
  <c r="BI229" i="11"/>
  <c r="BH229" i="11"/>
  <c r="BG229" i="11"/>
  <c r="BF229" i="11"/>
  <c r="T229" i="11"/>
  <c r="R229" i="11"/>
  <c r="P229" i="11"/>
  <c r="BI227" i="11"/>
  <c r="BH227" i="11"/>
  <c r="BG227" i="11"/>
  <c r="BF227" i="11"/>
  <c r="T227" i="11"/>
  <c r="R227" i="11"/>
  <c r="P227" i="11"/>
  <c r="BI223" i="11"/>
  <c r="BH223" i="11"/>
  <c r="BG223" i="11"/>
  <c r="BF223" i="11"/>
  <c r="T223" i="11"/>
  <c r="R223" i="11"/>
  <c r="P223" i="11"/>
  <c r="BI221" i="11"/>
  <c r="BH221" i="11"/>
  <c r="BG221" i="11"/>
  <c r="BF221" i="11"/>
  <c r="T221" i="11"/>
  <c r="R221" i="11"/>
  <c r="P221" i="11"/>
  <c r="BI218" i="11"/>
  <c r="BH218" i="11"/>
  <c r="BG218" i="11"/>
  <c r="BF218" i="11"/>
  <c r="T218" i="11"/>
  <c r="R218" i="11"/>
  <c r="P218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9" i="11"/>
  <c r="BH209" i="11"/>
  <c r="BG209" i="11"/>
  <c r="BF209" i="11"/>
  <c r="T209" i="11"/>
  <c r="R209" i="11"/>
  <c r="P209" i="1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196" i="11"/>
  <c r="BH196" i="11"/>
  <c r="BG196" i="11"/>
  <c r="BF196" i="11"/>
  <c r="T196" i="11"/>
  <c r="R196" i="11"/>
  <c r="P196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87" i="11"/>
  <c r="BH187" i="11"/>
  <c r="BG187" i="11"/>
  <c r="BF187" i="11"/>
  <c r="T187" i="11"/>
  <c r="R187" i="11"/>
  <c r="P187" i="11"/>
  <c r="BI181" i="11"/>
  <c r="BH181" i="11"/>
  <c r="BG181" i="11"/>
  <c r="BF181" i="11"/>
  <c r="T181" i="11"/>
  <c r="R181" i="11"/>
  <c r="R170" i="11"/>
  <c r="P181" i="11"/>
  <c r="BI176" i="11"/>
  <c r="BH176" i="11"/>
  <c r="BG176" i="11"/>
  <c r="BF176" i="11"/>
  <c r="T176" i="11"/>
  <c r="R176" i="11"/>
  <c r="P176" i="1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3" i="11"/>
  <c r="BH163" i="11"/>
  <c r="BG163" i="11"/>
  <c r="BF163" i="11"/>
  <c r="T163" i="11"/>
  <c r="R163" i="11"/>
  <c r="P163" i="11"/>
  <c r="BI160" i="11"/>
  <c r="BH160" i="11"/>
  <c r="BG160" i="11"/>
  <c r="BF160" i="11"/>
  <c r="T160" i="11"/>
  <c r="R160" i="11"/>
  <c r="P160" i="11"/>
  <c r="BI156" i="11"/>
  <c r="BH156" i="11"/>
  <c r="BG156" i="11"/>
  <c r="BF156" i="11"/>
  <c r="T156" i="11"/>
  <c r="R156" i="11"/>
  <c r="P156" i="11"/>
  <c r="BI151" i="11"/>
  <c r="BH151" i="11"/>
  <c r="BG151" i="11"/>
  <c r="BF151" i="11"/>
  <c r="T151" i="11"/>
  <c r="R151" i="11"/>
  <c r="P151" i="11"/>
  <c r="BI146" i="11"/>
  <c r="BH146" i="11"/>
  <c r="BG146" i="11"/>
  <c r="BF146" i="11"/>
  <c r="T146" i="11"/>
  <c r="R146" i="11"/>
  <c r="P146" i="11"/>
  <c r="BI141" i="11"/>
  <c r="BH141" i="11"/>
  <c r="BG141" i="11"/>
  <c r="BF141" i="11"/>
  <c r="T141" i="11"/>
  <c r="R141" i="11"/>
  <c r="P141" i="11"/>
  <c r="BI138" i="11"/>
  <c r="BH138" i="11"/>
  <c r="BG138" i="11"/>
  <c r="BF138" i="11"/>
  <c r="T138" i="11"/>
  <c r="R138" i="11"/>
  <c r="P138" i="11"/>
  <c r="BI135" i="11"/>
  <c r="BH135" i="11"/>
  <c r="BG135" i="11"/>
  <c r="BF135" i="11"/>
  <c r="T135" i="11"/>
  <c r="R135" i="11"/>
  <c r="P135" i="11"/>
  <c r="BI132" i="11"/>
  <c r="BH132" i="11"/>
  <c r="BG132" i="11"/>
  <c r="BF132" i="11"/>
  <c r="T132" i="11"/>
  <c r="R132" i="11"/>
  <c r="P132" i="11"/>
  <c r="BI129" i="11"/>
  <c r="BH129" i="11"/>
  <c r="BG129" i="11"/>
  <c r="BF129" i="11"/>
  <c r="T129" i="11"/>
  <c r="R129" i="11"/>
  <c r="P129" i="11"/>
  <c r="BI126" i="11"/>
  <c r="BH126" i="11"/>
  <c r="BG126" i="11"/>
  <c r="BF126" i="11"/>
  <c r="T126" i="11"/>
  <c r="R126" i="11"/>
  <c r="P126" i="11"/>
  <c r="BI123" i="11"/>
  <c r="BH123" i="11"/>
  <c r="BG123" i="11"/>
  <c r="BF123" i="11"/>
  <c r="T123" i="11"/>
  <c r="R123" i="11"/>
  <c r="P123" i="11"/>
  <c r="BI120" i="11"/>
  <c r="BH120" i="11"/>
  <c r="BG120" i="11"/>
  <c r="BF120" i="11"/>
  <c r="T120" i="11"/>
  <c r="R120" i="11"/>
  <c r="P120" i="11"/>
  <c r="BI113" i="11"/>
  <c r="BH113" i="11"/>
  <c r="BG113" i="11"/>
  <c r="BF113" i="11"/>
  <c r="T113" i="11"/>
  <c r="R113" i="11"/>
  <c r="P113" i="11"/>
  <c r="BI110" i="11"/>
  <c r="BH110" i="11"/>
  <c r="BG110" i="11"/>
  <c r="BF110" i="11"/>
  <c r="T110" i="11"/>
  <c r="R110" i="11"/>
  <c r="P110" i="11"/>
  <c r="BI107" i="11"/>
  <c r="BH107" i="11"/>
  <c r="BG107" i="11"/>
  <c r="BF107" i="11"/>
  <c r="T107" i="11"/>
  <c r="R107" i="11"/>
  <c r="P107" i="11"/>
  <c r="BI104" i="11"/>
  <c r="BH104" i="11"/>
  <c r="BG104" i="11"/>
  <c r="BF104" i="11"/>
  <c r="T104" i="11"/>
  <c r="R104" i="11"/>
  <c r="P104" i="11"/>
  <c r="BI101" i="11"/>
  <c r="BH101" i="11"/>
  <c r="BG101" i="11"/>
  <c r="BF101" i="11"/>
  <c r="T101" i="11"/>
  <c r="R101" i="11"/>
  <c r="P101" i="11"/>
  <c r="BI98" i="11"/>
  <c r="BH98" i="11"/>
  <c r="BG98" i="11"/>
  <c r="BF98" i="11"/>
  <c r="T98" i="11"/>
  <c r="R98" i="11"/>
  <c r="P98" i="11"/>
  <c r="BI94" i="11"/>
  <c r="BH94" i="11"/>
  <c r="BG94" i="11"/>
  <c r="BF94" i="11"/>
  <c r="T94" i="11"/>
  <c r="R94" i="11"/>
  <c r="P94" i="11"/>
  <c r="J88" i="11"/>
  <c r="J87" i="11"/>
  <c r="F87" i="11"/>
  <c r="F85" i="11"/>
  <c r="E83" i="11"/>
  <c r="J59" i="11"/>
  <c r="J58" i="11"/>
  <c r="F58" i="11"/>
  <c r="F56" i="11"/>
  <c r="E54" i="11"/>
  <c r="J20" i="11"/>
  <c r="E20" i="11"/>
  <c r="F88" i="11" s="1"/>
  <c r="J19" i="11"/>
  <c r="J14" i="11"/>
  <c r="J85" i="11" s="1"/>
  <c r="E7" i="11"/>
  <c r="E50" i="11"/>
  <c r="J39" i="10"/>
  <c r="J38" i="10"/>
  <c r="AY65" i="1" s="1"/>
  <c r="J37" i="10"/>
  <c r="AX65" i="1"/>
  <c r="BI619" i="10"/>
  <c r="BH619" i="10"/>
  <c r="BG619" i="10"/>
  <c r="BF619" i="10"/>
  <c r="T619" i="10"/>
  <c r="T618" i="10" s="1"/>
  <c r="T617" i="10" s="1"/>
  <c r="R619" i="10"/>
  <c r="R618" i="10" s="1"/>
  <c r="R617" i="10" s="1"/>
  <c r="P619" i="10"/>
  <c r="P618" i="10"/>
  <c r="P617" i="10" s="1"/>
  <c r="BI615" i="10"/>
  <c r="BH615" i="10"/>
  <c r="BG615" i="10"/>
  <c r="BF615" i="10"/>
  <c r="T615" i="10"/>
  <c r="R615" i="10"/>
  <c r="P615" i="10"/>
  <c r="BI606" i="10"/>
  <c r="BH606" i="10"/>
  <c r="BG606" i="10"/>
  <c r="BF606" i="10"/>
  <c r="T606" i="10"/>
  <c r="R606" i="10"/>
  <c r="P606" i="10"/>
  <c r="BI603" i="10"/>
  <c r="BH603" i="10"/>
  <c r="BG603" i="10"/>
  <c r="BF603" i="10"/>
  <c r="T603" i="10"/>
  <c r="R603" i="10"/>
  <c r="P603" i="10"/>
  <c r="BI600" i="10"/>
  <c r="BH600" i="10"/>
  <c r="BG600" i="10"/>
  <c r="BF600" i="10"/>
  <c r="T600" i="10"/>
  <c r="R600" i="10"/>
  <c r="P600" i="10"/>
  <c r="BI597" i="10"/>
  <c r="BH597" i="10"/>
  <c r="BG597" i="10"/>
  <c r="BF597" i="10"/>
  <c r="T597" i="10"/>
  <c r="R597" i="10"/>
  <c r="P597" i="10"/>
  <c r="BI595" i="10"/>
  <c r="BH595" i="10"/>
  <c r="BG595" i="10"/>
  <c r="BF595" i="10"/>
  <c r="T595" i="10"/>
  <c r="R595" i="10"/>
  <c r="P595" i="10"/>
  <c r="BI591" i="10"/>
  <c r="BH591" i="10"/>
  <c r="BG591" i="10"/>
  <c r="BF591" i="10"/>
  <c r="T591" i="10"/>
  <c r="R591" i="10"/>
  <c r="P591" i="10"/>
  <c r="BI587" i="10"/>
  <c r="BH587" i="10"/>
  <c r="BG587" i="10"/>
  <c r="BF587" i="10"/>
  <c r="T587" i="10"/>
  <c r="T586" i="10"/>
  <c r="R587" i="10"/>
  <c r="R586" i="10" s="1"/>
  <c r="P587" i="10"/>
  <c r="P586" i="10"/>
  <c r="BI583" i="10"/>
  <c r="BH583" i="10"/>
  <c r="BG583" i="10"/>
  <c r="BF583" i="10"/>
  <c r="T583" i="10"/>
  <c r="T582" i="10" s="1"/>
  <c r="R583" i="10"/>
  <c r="R582" i="10"/>
  <c r="P583" i="10"/>
  <c r="P582" i="10" s="1"/>
  <c r="BI579" i="10"/>
  <c r="BH579" i="10"/>
  <c r="BG579" i="10"/>
  <c r="BF579" i="10"/>
  <c r="T579" i="10"/>
  <c r="T578" i="10"/>
  <c r="R579" i="10"/>
  <c r="R578" i="10"/>
  <c r="P579" i="10"/>
  <c r="P578" i="10"/>
  <c r="BI576" i="10"/>
  <c r="BH576" i="10"/>
  <c r="BG576" i="10"/>
  <c r="BF576" i="10"/>
  <c r="T576" i="10"/>
  <c r="R576" i="10"/>
  <c r="P576" i="10"/>
  <c r="BI573" i="10"/>
  <c r="BH573" i="10"/>
  <c r="BG573" i="10"/>
  <c r="BF573" i="10"/>
  <c r="T573" i="10"/>
  <c r="R573" i="10"/>
  <c r="P573" i="10"/>
  <c r="BI570" i="10"/>
  <c r="BH570" i="10"/>
  <c r="BG570" i="10"/>
  <c r="BF570" i="10"/>
  <c r="T570" i="10"/>
  <c r="R570" i="10"/>
  <c r="P570" i="10"/>
  <c r="BI567" i="10"/>
  <c r="BH567" i="10"/>
  <c r="BG567" i="10"/>
  <c r="BF567" i="10"/>
  <c r="T567" i="10"/>
  <c r="R567" i="10"/>
  <c r="P567" i="10"/>
  <c r="BI565" i="10"/>
  <c r="BH565" i="10"/>
  <c r="BG565" i="10"/>
  <c r="BF565" i="10"/>
  <c r="T565" i="10"/>
  <c r="R565" i="10"/>
  <c r="P565" i="10"/>
  <c r="BI561" i="10"/>
  <c r="BH561" i="10"/>
  <c r="BG561" i="10"/>
  <c r="BF561" i="10"/>
  <c r="T561" i="10"/>
  <c r="R561" i="10"/>
  <c r="P561" i="10"/>
  <c r="BI558" i="10"/>
  <c r="BH558" i="10"/>
  <c r="BG558" i="10"/>
  <c r="BF558" i="10"/>
  <c r="T558" i="10"/>
  <c r="R558" i="10"/>
  <c r="P558" i="10"/>
  <c r="BI556" i="10"/>
  <c r="BH556" i="10"/>
  <c r="BG556" i="10"/>
  <c r="BF556" i="10"/>
  <c r="T556" i="10"/>
  <c r="R556" i="10"/>
  <c r="P556" i="10"/>
  <c r="BI554" i="10"/>
  <c r="BH554" i="10"/>
  <c r="BG554" i="10"/>
  <c r="BF554" i="10"/>
  <c r="T554" i="10"/>
  <c r="R554" i="10"/>
  <c r="P554" i="10"/>
  <c r="BI551" i="10"/>
  <c r="BH551" i="10"/>
  <c r="BG551" i="10"/>
  <c r="BF551" i="10"/>
  <c r="T551" i="10"/>
  <c r="R551" i="10"/>
  <c r="P551" i="10"/>
  <c r="BI549" i="10"/>
  <c r="BH549" i="10"/>
  <c r="BG549" i="10"/>
  <c r="BF549" i="10"/>
  <c r="T549" i="10"/>
  <c r="R549" i="10"/>
  <c r="P549" i="10"/>
  <c r="BI546" i="10"/>
  <c r="BH546" i="10"/>
  <c r="BG546" i="10"/>
  <c r="BF546" i="10"/>
  <c r="T546" i="10"/>
  <c r="R546" i="10"/>
  <c r="P546" i="10"/>
  <c r="BI542" i="10"/>
  <c r="BH542" i="10"/>
  <c r="BG542" i="10"/>
  <c r="BF542" i="10"/>
  <c r="T542" i="10"/>
  <c r="R542" i="10"/>
  <c r="P542" i="10"/>
  <c r="BI537" i="10"/>
  <c r="BH537" i="10"/>
  <c r="BG537" i="10"/>
  <c r="BF537" i="10"/>
  <c r="T537" i="10"/>
  <c r="R537" i="10"/>
  <c r="P537" i="10"/>
  <c r="BI535" i="10"/>
  <c r="BH535" i="10"/>
  <c r="BG535" i="10"/>
  <c r="BF535" i="10"/>
  <c r="T535" i="10"/>
  <c r="R535" i="10"/>
  <c r="P535" i="10"/>
  <c r="BI533" i="10"/>
  <c r="BH533" i="10"/>
  <c r="BG533" i="10"/>
  <c r="BF533" i="10"/>
  <c r="T533" i="10"/>
  <c r="R533" i="10"/>
  <c r="P533" i="10"/>
  <c r="BI531" i="10"/>
  <c r="BH531" i="10"/>
  <c r="BG531" i="10"/>
  <c r="BF531" i="10"/>
  <c r="T531" i="10"/>
  <c r="R531" i="10"/>
  <c r="P531" i="10"/>
  <c r="BI529" i="10"/>
  <c r="BH529" i="10"/>
  <c r="BG529" i="10"/>
  <c r="BF529" i="10"/>
  <c r="T529" i="10"/>
  <c r="R529" i="10"/>
  <c r="P529" i="10"/>
  <c r="BI526" i="10"/>
  <c r="BH526" i="10"/>
  <c r="BG526" i="10"/>
  <c r="BF526" i="10"/>
  <c r="T526" i="10"/>
  <c r="R526" i="10"/>
  <c r="P526" i="10"/>
  <c r="BI523" i="10"/>
  <c r="BH523" i="10"/>
  <c r="BG523" i="10"/>
  <c r="BF523" i="10"/>
  <c r="T523" i="10"/>
  <c r="R523" i="10"/>
  <c r="P523" i="10"/>
  <c r="BI520" i="10"/>
  <c r="BH520" i="10"/>
  <c r="BG520" i="10"/>
  <c r="BF520" i="10"/>
  <c r="T520" i="10"/>
  <c r="R520" i="10"/>
  <c r="P520" i="10"/>
  <c r="BI517" i="10"/>
  <c r="BH517" i="10"/>
  <c r="BG517" i="10"/>
  <c r="BF517" i="10"/>
  <c r="T517" i="10"/>
  <c r="R517" i="10"/>
  <c r="P517" i="10"/>
  <c r="BI514" i="10"/>
  <c r="BH514" i="10"/>
  <c r="BG514" i="10"/>
  <c r="BF514" i="10"/>
  <c r="T514" i="10"/>
  <c r="R514" i="10"/>
  <c r="P514" i="10"/>
  <c r="BI506" i="10"/>
  <c r="BH506" i="10"/>
  <c r="BG506" i="10"/>
  <c r="BF506" i="10"/>
  <c r="T506" i="10"/>
  <c r="R506" i="10"/>
  <c r="P506" i="10"/>
  <c r="BI503" i="10"/>
  <c r="BH503" i="10"/>
  <c r="BG503" i="10"/>
  <c r="BF503" i="10"/>
  <c r="T503" i="10"/>
  <c r="R503" i="10"/>
  <c r="P503" i="10"/>
  <c r="BI501" i="10"/>
  <c r="BH501" i="10"/>
  <c r="BG501" i="10"/>
  <c r="BF501" i="10"/>
  <c r="T501" i="10"/>
  <c r="R501" i="10"/>
  <c r="P501" i="10"/>
  <c r="BI498" i="10"/>
  <c r="BH498" i="10"/>
  <c r="BG498" i="10"/>
  <c r="BF498" i="10"/>
  <c r="T498" i="10"/>
  <c r="R498" i="10"/>
  <c r="P498" i="10"/>
  <c r="BI488" i="10"/>
  <c r="BH488" i="10"/>
  <c r="BG488" i="10"/>
  <c r="BF488" i="10"/>
  <c r="T488" i="10"/>
  <c r="R488" i="10"/>
  <c r="P488" i="10"/>
  <c r="BI486" i="10"/>
  <c r="BH486" i="10"/>
  <c r="BG486" i="10"/>
  <c r="BF486" i="10"/>
  <c r="T486" i="10"/>
  <c r="R486" i="10"/>
  <c r="P486" i="10"/>
  <c r="BI483" i="10"/>
  <c r="BH483" i="10"/>
  <c r="BG483" i="10"/>
  <c r="BF483" i="10"/>
  <c r="T483" i="10"/>
  <c r="R483" i="10"/>
  <c r="P483" i="10"/>
  <c r="BI481" i="10"/>
  <c r="BH481" i="10"/>
  <c r="BG481" i="10"/>
  <c r="BF481" i="10"/>
  <c r="T481" i="10"/>
  <c r="R481" i="10"/>
  <c r="P481" i="10"/>
  <c r="BI478" i="10"/>
  <c r="BH478" i="10"/>
  <c r="BG478" i="10"/>
  <c r="BF478" i="10"/>
  <c r="T478" i="10"/>
  <c r="R478" i="10"/>
  <c r="P478" i="10"/>
  <c r="BI476" i="10"/>
  <c r="BH476" i="10"/>
  <c r="BG476" i="10"/>
  <c r="BF476" i="10"/>
  <c r="T476" i="10"/>
  <c r="R476" i="10"/>
  <c r="P476" i="10"/>
  <c r="BI474" i="10"/>
  <c r="BH474" i="10"/>
  <c r="BG474" i="10"/>
  <c r="BF474" i="10"/>
  <c r="T474" i="10"/>
  <c r="R474" i="10"/>
  <c r="P474" i="10"/>
  <c r="BI472" i="10"/>
  <c r="BH472" i="10"/>
  <c r="BG472" i="10"/>
  <c r="BF472" i="10"/>
  <c r="T472" i="10"/>
  <c r="R472" i="10"/>
  <c r="P472" i="10"/>
  <c r="BI470" i="10"/>
  <c r="BH470" i="10"/>
  <c r="BG470" i="10"/>
  <c r="BF470" i="10"/>
  <c r="T470" i="10"/>
  <c r="R470" i="10"/>
  <c r="P470" i="10"/>
  <c r="BI468" i="10"/>
  <c r="BH468" i="10"/>
  <c r="BG468" i="10"/>
  <c r="BF468" i="10"/>
  <c r="T468" i="10"/>
  <c r="R468" i="10"/>
  <c r="P468" i="10"/>
  <c r="BI461" i="10"/>
  <c r="BH461" i="10"/>
  <c r="BG461" i="10"/>
  <c r="BF461" i="10"/>
  <c r="T461" i="10"/>
  <c r="R461" i="10"/>
  <c r="P461" i="10"/>
  <c r="BI457" i="10"/>
  <c r="BH457" i="10"/>
  <c r="BG457" i="10"/>
  <c r="BF457" i="10"/>
  <c r="T457" i="10"/>
  <c r="R457" i="10"/>
  <c r="P457" i="10"/>
  <c r="BI454" i="10"/>
  <c r="BH454" i="10"/>
  <c r="BG454" i="10"/>
  <c r="BF454" i="10"/>
  <c r="T454" i="10"/>
  <c r="R454" i="10"/>
  <c r="P454" i="10"/>
  <c r="BI452" i="10"/>
  <c r="BH452" i="10"/>
  <c r="BG452" i="10"/>
  <c r="BF452" i="10"/>
  <c r="T452" i="10"/>
  <c r="R452" i="10"/>
  <c r="P452" i="10"/>
  <c r="BI450" i="10"/>
  <c r="BH450" i="10"/>
  <c r="BG450" i="10"/>
  <c r="BF450" i="10"/>
  <c r="T450" i="10"/>
  <c r="R450" i="10"/>
  <c r="P450" i="10"/>
  <c r="BI445" i="10"/>
  <c r="BH445" i="10"/>
  <c r="BG445" i="10"/>
  <c r="BF445" i="10"/>
  <c r="T445" i="10"/>
  <c r="R445" i="10"/>
  <c r="P445" i="10"/>
  <c r="BI443" i="10"/>
  <c r="BH443" i="10"/>
  <c r="BG443" i="10"/>
  <c r="BF443" i="10"/>
  <c r="T443" i="10"/>
  <c r="R443" i="10"/>
  <c r="P443" i="10"/>
  <c r="BI433" i="10"/>
  <c r="BH433" i="10"/>
  <c r="BG433" i="10"/>
  <c r="BF433" i="10"/>
  <c r="T433" i="10"/>
  <c r="R433" i="10"/>
  <c r="P433" i="10"/>
  <c r="BI430" i="10"/>
  <c r="BH430" i="10"/>
  <c r="BG430" i="10"/>
  <c r="BF430" i="10"/>
  <c r="T430" i="10"/>
  <c r="R430" i="10"/>
  <c r="P430" i="10"/>
  <c r="BI427" i="10"/>
  <c r="BH427" i="10"/>
  <c r="BG427" i="10"/>
  <c r="BF427" i="10"/>
  <c r="T427" i="10"/>
  <c r="R427" i="10"/>
  <c r="P427" i="10"/>
  <c r="BI425" i="10"/>
  <c r="BH425" i="10"/>
  <c r="BG425" i="10"/>
  <c r="BF425" i="10"/>
  <c r="T425" i="10"/>
  <c r="R425" i="10"/>
  <c r="P425" i="10"/>
  <c r="BI423" i="10"/>
  <c r="BH423" i="10"/>
  <c r="BG423" i="10"/>
  <c r="BF423" i="10"/>
  <c r="T423" i="10"/>
  <c r="R423" i="10"/>
  <c r="P423" i="10"/>
  <c r="BI413" i="10"/>
  <c r="BH413" i="10"/>
  <c r="BG413" i="10"/>
  <c r="BF413" i="10"/>
  <c r="T413" i="10"/>
  <c r="R413" i="10"/>
  <c r="P413" i="10"/>
  <c r="BI410" i="10"/>
  <c r="BH410" i="10"/>
  <c r="BG410" i="10"/>
  <c r="BF410" i="10"/>
  <c r="T410" i="10"/>
  <c r="R410" i="10"/>
  <c r="P410" i="10"/>
  <c r="BI400" i="10"/>
  <c r="BH400" i="10"/>
  <c r="BG400" i="10"/>
  <c r="BF400" i="10"/>
  <c r="T400" i="10"/>
  <c r="R400" i="10"/>
  <c r="P400" i="10"/>
  <c r="BI397" i="10"/>
  <c r="BH397" i="10"/>
  <c r="BG397" i="10"/>
  <c r="BF397" i="10"/>
  <c r="T397" i="10"/>
  <c r="R397" i="10"/>
  <c r="P397" i="10"/>
  <c r="BI393" i="10"/>
  <c r="BH393" i="10"/>
  <c r="BG393" i="10"/>
  <c r="BF393" i="10"/>
  <c r="T393" i="10"/>
  <c r="R393" i="10"/>
  <c r="P393" i="10"/>
  <c r="BI390" i="10"/>
  <c r="BH390" i="10"/>
  <c r="BG390" i="10"/>
  <c r="BF390" i="10"/>
  <c r="T390" i="10"/>
  <c r="R390" i="10"/>
  <c r="P390" i="10"/>
  <c r="BI384" i="10"/>
  <c r="BH384" i="10"/>
  <c r="BG384" i="10"/>
  <c r="BF384" i="10"/>
  <c r="T384" i="10"/>
  <c r="R384" i="10"/>
  <c r="P384" i="10"/>
  <c r="BI378" i="10"/>
  <c r="BH378" i="10"/>
  <c r="BG378" i="10"/>
  <c r="BF378" i="10"/>
  <c r="T378" i="10"/>
  <c r="R378" i="10"/>
  <c r="P378" i="10"/>
  <c r="BI372" i="10"/>
  <c r="BH372" i="10"/>
  <c r="BG372" i="10"/>
  <c r="BF372" i="10"/>
  <c r="T372" i="10"/>
  <c r="R372" i="10"/>
  <c r="P372" i="10"/>
  <c r="BI368" i="10"/>
  <c r="BH368" i="10"/>
  <c r="BG368" i="10"/>
  <c r="BF368" i="10"/>
  <c r="T368" i="10"/>
  <c r="R368" i="10"/>
  <c r="P368" i="10"/>
  <c r="BI366" i="10"/>
  <c r="BH366" i="10"/>
  <c r="BG366" i="10"/>
  <c r="BF366" i="10"/>
  <c r="T366" i="10"/>
  <c r="R366" i="10"/>
  <c r="P366" i="10"/>
  <c r="BI363" i="10"/>
  <c r="BH363" i="10"/>
  <c r="BG363" i="10"/>
  <c r="BF363" i="10"/>
  <c r="T363" i="10"/>
  <c r="R363" i="10"/>
  <c r="P363" i="10"/>
  <c r="BI360" i="10"/>
  <c r="BH360" i="10"/>
  <c r="BG360" i="10"/>
  <c r="BF360" i="10"/>
  <c r="T360" i="10"/>
  <c r="R360" i="10"/>
  <c r="P360" i="10"/>
  <c r="BI356" i="10"/>
  <c r="BH356" i="10"/>
  <c r="BG356" i="10"/>
  <c r="BF356" i="10"/>
  <c r="T356" i="10"/>
  <c r="R356" i="10"/>
  <c r="P356" i="10"/>
  <c r="BI353" i="10"/>
  <c r="BH353" i="10"/>
  <c r="BG353" i="10"/>
  <c r="BF353" i="10"/>
  <c r="T353" i="10"/>
  <c r="R353" i="10"/>
  <c r="P353" i="10"/>
  <c r="BI351" i="10"/>
  <c r="BH351" i="10"/>
  <c r="BG351" i="10"/>
  <c r="BF351" i="10"/>
  <c r="T351" i="10"/>
  <c r="R351" i="10"/>
  <c r="P351" i="10"/>
  <c r="BI349" i="10"/>
  <c r="BH349" i="10"/>
  <c r="BG349" i="10"/>
  <c r="BF349" i="10"/>
  <c r="T349" i="10"/>
  <c r="R349" i="10"/>
  <c r="P349" i="10"/>
  <c r="BI346" i="10"/>
  <c r="BH346" i="10"/>
  <c r="BG346" i="10"/>
  <c r="BF346" i="10"/>
  <c r="T346" i="10"/>
  <c r="R346" i="10"/>
  <c r="P346" i="10"/>
  <c r="BI343" i="10"/>
  <c r="BH343" i="10"/>
  <c r="BG343" i="10"/>
  <c r="BF343" i="10"/>
  <c r="T343" i="10"/>
  <c r="R343" i="10"/>
  <c r="P343" i="10"/>
  <c r="BI336" i="10"/>
  <c r="BH336" i="10"/>
  <c r="BG336" i="10"/>
  <c r="BF336" i="10"/>
  <c r="T336" i="10"/>
  <c r="R336" i="10"/>
  <c r="P336" i="10"/>
  <c r="BI331" i="10"/>
  <c r="BH331" i="10"/>
  <c r="BG331" i="10"/>
  <c r="BF331" i="10"/>
  <c r="T331" i="10"/>
  <c r="R331" i="10"/>
  <c r="P331" i="10"/>
  <c r="BI329" i="10"/>
  <c r="BH329" i="10"/>
  <c r="BG329" i="10"/>
  <c r="BF329" i="10"/>
  <c r="T329" i="10"/>
  <c r="R329" i="10"/>
  <c r="P329" i="10"/>
  <c r="BI318" i="10"/>
  <c r="BH318" i="10"/>
  <c r="BG318" i="10"/>
  <c r="BF318" i="10"/>
  <c r="T318" i="10"/>
  <c r="R318" i="10"/>
  <c r="P318" i="10"/>
  <c r="BI314" i="10"/>
  <c r="BH314" i="10"/>
  <c r="BG314" i="10"/>
  <c r="BF314" i="10"/>
  <c r="T314" i="10"/>
  <c r="R314" i="10"/>
  <c r="P314" i="10"/>
  <c r="BI311" i="10"/>
  <c r="BH311" i="10"/>
  <c r="BG311" i="10"/>
  <c r="BF311" i="10"/>
  <c r="T311" i="10"/>
  <c r="R311" i="10"/>
  <c r="P311" i="10"/>
  <c r="BI308" i="10"/>
  <c r="BH308" i="10"/>
  <c r="BG308" i="10"/>
  <c r="BF308" i="10"/>
  <c r="T308" i="10"/>
  <c r="R308" i="10"/>
  <c r="P308" i="10"/>
  <c r="BI305" i="10"/>
  <c r="BH305" i="10"/>
  <c r="BG305" i="10"/>
  <c r="BF305" i="10"/>
  <c r="T305" i="10"/>
  <c r="R305" i="10"/>
  <c r="P305" i="10"/>
  <c r="BI301" i="10"/>
  <c r="BH301" i="10"/>
  <c r="BG301" i="10"/>
  <c r="BF301" i="10"/>
  <c r="T301" i="10"/>
  <c r="R301" i="10"/>
  <c r="P301" i="10"/>
  <c r="BI299" i="10"/>
  <c r="BH299" i="10"/>
  <c r="BG299" i="10"/>
  <c r="BF299" i="10"/>
  <c r="T299" i="10"/>
  <c r="R299" i="10"/>
  <c r="P299" i="10"/>
  <c r="BI296" i="10"/>
  <c r="BH296" i="10"/>
  <c r="BG296" i="10"/>
  <c r="BF296" i="10"/>
  <c r="T296" i="10"/>
  <c r="R296" i="10"/>
  <c r="P296" i="10"/>
  <c r="BI292" i="10"/>
  <c r="BH292" i="10"/>
  <c r="BG292" i="10"/>
  <c r="BF292" i="10"/>
  <c r="T292" i="10"/>
  <c r="R292" i="10"/>
  <c r="P292" i="10"/>
  <c r="BI289" i="10"/>
  <c r="BH289" i="10"/>
  <c r="BG289" i="10"/>
  <c r="BF289" i="10"/>
  <c r="T289" i="10"/>
  <c r="R289" i="10"/>
  <c r="P289" i="10"/>
  <c r="BI286" i="10"/>
  <c r="BH286" i="10"/>
  <c r="BG286" i="10"/>
  <c r="BF286" i="10"/>
  <c r="T286" i="10"/>
  <c r="R286" i="10"/>
  <c r="P286" i="10"/>
  <c r="BI283" i="10"/>
  <c r="BH283" i="10"/>
  <c r="BG283" i="10"/>
  <c r="BF283" i="10"/>
  <c r="T283" i="10"/>
  <c r="R283" i="10"/>
  <c r="P283" i="10"/>
  <c r="BI280" i="10"/>
  <c r="BH280" i="10"/>
  <c r="BG280" i="10"/>
  <c r="BF280" i="10"/>
  <c r="T280" i="10"/>
  <c r="R280" i="10"/>
  <c r="P280" i="10"/>
  <c r="BI277" i="10"/>
  <c r="BH277" i="10"/>
  <c r="BG277" i="10"/>
  <c r="BF277" i="10"/>
  <c r="T277" i="10"/>
  <c r="R277" i="10"/>
  <c r="P277" i="10"/>
  <c r="BI274" i="10"/>
  <c r="BH274" i="10"/>
  <c r="BG274" i="10"/>
  <c r="BF274" i="10"/>
  <c r="T274" i="10"/>
  <c r="R274" i="10"/>
  <c r="P274" i="10"/>
  <c r="BI271" i="10"/>
  <c r="BH271" i="10"/>
  <c r="BG271" i="10"/>
  <c r="BF271" i="10"/>
  <c r="T271" i="10"/>
  <c r="R271" i="10"/>
  <c r="P271" i="10"/>
  <c r="BI268" i="10"/>
  <c r="BH268" i="10"/>
  <c r="BG268" i="10"/>
  <c r="BF268" i="10"/>
  <c r="T268" i="10"/>
  <c r="R268" i="10"/>
  <c r="P268" i="10"/>
  <c r="BI264" i="10"/>
  <c r="BH264" i="10"/>
  <c r="BG264" i="10"/>
  <c r="BF264" i="10"/>
  <c r="T264" i="10"/>
  <c r="R264" i="10"/>
  <c r="P264" i="10"/>
  <c r="BI258" i="10"/>
  <c r="BH258" i="10"/>
  <c r="BG258" i="10"/>
  <c r="BF258" i="10"/>
  <c r="T258" i="10"/>
  <c r="R258" i="10"/>
  <c r="P258" i="10"/>
  <c r="BI245" i="10"/>
  <c r="BH245" i="10"/>
  <c r="BG245" i="10"/>
  <c r="BF245" i="10"/>
  <c r="T245" i="10"/>
  <c r="R245" i="10"/>
  <c r="P245" i="10"/>
  <c r="BI238" i="10"/>
  <c r="BH238" i="10"/>
  <c r="BG238" i="10"/>
  <c r="BF238" i="10"/>
  <c r="T238" i="10"/>
  <c r="R238" i="10"/>
  <c r="P238" i="10"/>
  <c r="BI235" i="10"/>
  <c r="BH235" i="10"/>
  <c r="BG235" i="10"/>
  <c r="BF235" i="10"/>
  <c r="T235" i="10"/>
  <c r="R235" i="10"/>
  <c r="P235" i="10"/>
  <c r="BI232" i="10"/>
  <c r="BH232" i="10"/>
  <c r="BG232" i="10"/>
  <c r="BF232" i="10"/>
  <c r="T232" i="10"/>
  <c r="R232" i="10"/>
  <c r="P232" i="10"/>
  <c r="BI229" i="10"/>
  <c r="BH229" i="10"/>
  <c r="BG229" i="10"/>
  <c r="BF229" i="10"/>
  <c r="T229" i="10"/>
  <c r="R229" i="10"/>
  <c r="P229" i="10"/>
  <c r="BI226" i="10"/>
  <c r="BH226" i="10"/>
  <c r="BG226" i="10"/>
  <c r="BF226" i="10"/>
  <c r="T226" i="10"/>
  <c r="R226" i="10"/>
  <c r="P226" i="10"/>
  <c r="BI223" i="10"/>
  <c r="BH223" i="10"/>
  <c r="BG223" i="10"/>
  <c r="BF223" i="10"/>
  <c r="T223" i="10"/>
  <c r="R223" i="10"/>
  <c r="P223" i="10"/>
  <c r="BI220" i="10"/>
  <c r="BH220" i="10"/>
  <c r="BG220" i="10"/>
  <c r="BF220" i="10"/>
  <c r="T220" i="10"/>
  <c r="R220" i="10"/>
  <c r="P220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11" i="10"/>
  <c r="BH211" i="10"/>
  <c r="BG211" i="10"/>
  <c r="BF211" i="10"/>
  <c r="T211" i="10"/>
  <c r="R211" i="10"/>
  <c r="P211" i="10"/>
  <c r="BI208" i="10"/>
  <c r="BH208" i="10"/>
  <c r="BG208" i="10"/>
  <c r="BF208" i="10"/>
  <c r="T208" i="10"/>
  <c r="R208" i="10"/>
  <c r="P208" i="10"/>
  <c r="BI205" i="10"/>
  <c r="BH205" i="10"/>
  <c r="BG205" i="10"/>
  <c r="BF205" i="10"/>
  <c r="T205" i="10"/>
  <c r="R205" i="10"/>
  <c r="P205" i="10"/>
  <c r="BI202" i="10"/>
  <c r="BH202" i="10"/>
  <c r="BG202" i="10"/>
  <c r="BF202" i="10"/>
  <c r="T202" i="10"/>
  <c r="R202" i="10"/>
  <c r="P202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R184" i="10"/>
  <c r="P184" i="10"/>
  <c r="BI181" i="10"/>
  <c r="BH181" i="10"/>
  <c r="BG181" i="10"/>
  <c r="BF181" i="10"/>
  <c r="T181" i="10"/>
  <c r="R181" i="10"/>
  <c r="P181" i="10"/>
  <c r="BI178" i="10"/>
  <c r="BH178" i="10"/>
  <c r="BG178" i="10"/>
  <c r="BF178" i="10"/>
  <c r="T178" i="10"/>
  <c r="R178" i="10"/>
  <c r="P178" i="10"/>
  <c r="BI175" i="10"/>
  <c r="BH175" i="10"/>
  <c r="BG175" i="10"/>
  <c r="BF175" i="10"/>
  <c r="T175" i="10"/>
  <c r="R175" i="10"/>
  <c r="P175" i="10"/>
  <c r="BI172" i="10"/>
  <c r="BH172" i="10"/>
  <c r="BG172" i="10"/>
  <c r="BF172" i="10"/>
  <c r="T172" i="10"/>
  <c r="R172" i="10"/>
  <c r="P172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48" i="10"/>
  <c r="BH148" i="10"/>
  <c r="BG148" i="10"/>
  <c r="BF148" i="10"/>
  <c r="T148" i="10"/>
  <c r="R148" i="10"/>
  <c r="P148" i="10"/>
  <c r="BI143" i="10"/>
  <c r="BH143" i="10"/>
  <c r="BG143" i="10"/>
  <c r="BF143" i="10"/>
  <c r="T143" i="10"/>
  <c r="R143" i="10"/>
  <c r="P143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1" i="10"/>
  <c r="BH131" i="10"/>
  <c r="BG131" i="10"/>
  <c r="BF131" i="10"/>
  <c r="T131" i="10"/>
  <c r="R131" i="10"/>
  <c r="P131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2" i="10"/>
  <c r="BH122" i="10"/>
  <c r="BG122" i="10"/>
  <c r="BF122" i="10"/>
  <c r="T122" i="10"/>
  <c r="R122" i="10"/>
  <c r="P122" i="10"/>
  <c r="BI118" i="10"/>
  <c r="BH118" i="10"/>
  <c r="BG118" i="10"/>
  <c r="BF118" i="10"/>
  <c r="T118" i="10"/>
  <c r="R118" i="10"/>
  <c r="P118" i="10"/>
  <c r="BI115" i="10"/>
  <c r="BH115" i="10"/>
  <c r="BG115" i="10"/>
  <c r="BF115" i="10"/>
  <c r="T115" i="10"/>
  <c r="R115" i="10"/>
  <c r="P115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6" i="10"/>
  <c r="BH106" i="10"/>
  <c r="BG106" i="10"/>
  <c r="BF106" i="10"/>
  <c r="T106" i="10"/>
  <c r="R106" i="10"/>
  <c r="P106" i="10"/>
  <c r="BI103" i="10"/>
  <c r="BH103" i="10"/>
  <c r="BG103" i="10"/>
  <c r="BF103" i="10"/>
  <c r="T103" i="10"/>
  <c r="R103" i="10"/>
  <c r="P103" i="10"/>
  <c r="J97" i="10"/>
  <c r="J96" i="10"/>
  <c r="F96" i="10"/>
  <c r="F94" i="10"/>
  <c r="E92" i="10"/>
  <c r="J59" i="10"/>
  <c r="J58" i="10"/>
  <c r="F58" i="10"/>
  <c r="F56" i="10"/>
  <c r="E54" i="10"/>
  <c r="J20" i="10"/>
  <c r="E20" i="10"/>
  <c r="F97" i="10"/>
  <c r="J19" i="10"/>
  <c r="J14" i="10"/>
  <c r="J94" i="10" s="1"/>
  <c r="E7" i="10"/>
  <c r="E88" i="10" s="1"/>
  <c r="J39" i="9"/>
  <c r="J38" i="9"/>
  <c r="AY64" i="1"/>
  <c r="J37" i="9"/>
  <c r="AX64" i="1" s="1"/>
  <c r="BI617" i="9"/>
  <c r="BH617" i="9"/>
  <c r="BG617" i="9"/>
  <c r="BF617" i="9"/>
  <c r="T617" i="9"/>
  <c r="R617" i="9"/>
  <c r="P617" i="9"/>
  <c r="BI614" i="9"/>
  <c r="BH614" i="9"/>
  <c r="BG614" i="9"/>
  <c r="BF614" i="9"/>
  <c r="T614" i="9"/>
  <c r="R614" i="9"/>
  <c r="P614" i="9"/>
  <c r="BI611" i="9"/>
  <c r="BH611" i="9"/>
  <c r="BG611" i="9"/>
  <c r="BF611" i="9"/>
  <c r="T611" i="9"/>
  <c r="R611" i="9"/>
  <c r="P611" i="9"/>
  <c r="BI608" i="9"/>
  <c r="BH608" i="9"/>
  <c r="BG608" i="9"/>
  <c r="BF608" i="9"/>
  <c r="T608" i="9"/>
  <c r="R608" i="9"/>
  <c r="P608" i="9"/>
  <c r="BI605" i="9"/>
  <c r="BH605" i="9"/>
  <c r="BG605" i="9"/>
  <c r="BF605" i="9"/>
  <c r="T605" i="9"/>
  <c r="R605" i="9"/>
  <c r="P605" i="9"/>
  <c r="BI602" i="9"/>
  <c r="BH602" i="9"/>
  <c r="BG602" i="9"/>
  <c r="BF602" i="9"/>
  <c r="T602" i="9"/>
  <c r="R602" i="9"/>
  <c r="P602" i="9"/>
  <c r="BI599" i="9"/>
  <c r="BH599" i="9"/>
  <c r="BG599" i="9"/>
  <c r="BF599" i="9"/>
  <c r="T599" i="9"/>
  <c r="R599" i="9"/>
  <c r="P599" i="9"/>
  <c r="BI596" i="9"/>
  <c r="BH596" i="9"/>
  <c r="BG596" i="9"/>
  <c r="BF596" i="9"/>
  <c r="T596" i="9"/>
  <c r="R596" i="9"/>
  <c r="P596" i="9"/>
  <c r="BI593" i="9"/>
  <c r="BH593" i="9"/>
  <c r="BG593" i="9"/>
  <c r="BF593" i="9"/>
  <c r="T593" i="9"/>
  <c r="R593" i="9"/>
  <c r="P593" i="9"/>
  <c r="BI590" i="9"/>
  <c r="BH590" i="9"/>
  <c r="BG590" i="9"/>
  <c r="BF590" i="9"/>
  <c r="T590" i="9"/>
  <c r="R590" i="9"/>
  <c r="P590" i="9"/>
  <c r="BI587" i="9"/>
  <c r="BH587" i="9"/>
  <c r="BG587" i="9"/>
  <c r="BF587" i="9"/>
  <c r="T587" i="9"/>
  <c r="R587" i="9"/>
  <c r="P587" i="9"/>
  <c r="BI584" i="9"/>
  <c r="BH584" i="9"/>
  <c r="BG584" i="9"/>
  <c r="BF584" i="9"/>
  <c r="T584" i="9"/>
  <c r="R584" i="9"/>
  <c r="P584" i="9"/>
  <c r="BI581" i="9"/>
  <c r="BH581" i="9"/>
  <c r="BG581" i="9"/>
  <c r="BF581" i="9"/>
  <c r="T581" i="9"/>
  <c r="R581" i="9"/>
  <c r="P581" i="9"/>
  <c r="BI578" i="9"/>
  <c r="BH578" i="9"/>
  <c r="BG578" i="9"/>
  <c r="BF578" i="9"/>
  <c r="T578" i="9"/>
  <c r="R578" i="9"/>
  <c r="P578" i="9"/>
  <c r="BI575" i="9"/>
  <c r="BH575" i="9"/>
  <c r="BG575" i="9"/>
  <c r="BF575" i="9"/>
  <c r="T575" i="9"/>
  <c r="R575" i="9"/>
  <c r="P575" i="9"/>
  <c r="BI572" i="9"/>
  <c r="BH572" i="9"/>
  <c r="BG572" i="9"/>
  <c r="BF572" i="9"/>
  <c r="T572" i="9"/>
  <c r="R572" i="9"/>
  <c r="P572" i="9"/>
  <c r="BI569" i="9"/>
  <c r="BH569" i="9"/>
  <c r="BG569" i="9"/>
  <c r="BF569" i="9"/>
  <c r="T569" i="9"/>
  <c r="R569" i="9"/>
  <c r="P569" i="9"/>
  <c r="BI564" i="9"/>
  <c r="BH564" i="9"/>
  <c r="BG564" i="9"/>
  <c r="BF564" i="9"/>
  <c r="T564" i="9"/>
  <c r="T563" i="9" s="1"/>
  <c r="R564" i="9"/>
  <c r="R563" i="9"/>
  <c r="P564" i="9"/>
  <c r="P563" i="9"/>
  <c r="BI560" i="9"/>
  <c r="BH560" i="9"/>
  <c r="BG560" i="9"/>
  <c r="BF560" i="9"/>
  <c r="T560" i="9"/>
  <c r="R560" i="9"/>
  <c r="P560" i="9"/>
  <c r="BI557" i="9"/>
  <c r="BH557" i="9"/>
  <c r="BG557" i="9"/>
  <c r="BF557" i="9"/>
  <c r="T557" i="9"/>
  <c r="R557" i="9"/>
  <c r="P557" i="9"/>
  <c r="BI554" i="9"/>
  <c r="BH554" i="9"/>
  <c r="BG554" i="9"/>
  <c r="BF554" i="9"/>
  <c r="T554" i="9"/>
  <c r="R554" i="9"/>
  <c r="P554" i="9"/>
  <c r="BI551" i="9"/>
  <c r="BH551" i="9"/>
  <c r="BG551" i="9"/>
  <c r="BF551" i="9"/>
  <c r="T551" i="9"/>
  <c r="R551" i="9"/>
  <c r="P551" i="9"/>
  <c r="BI549" i="9"/>
  <c r="BH549" i="9"/>
  <c r="BG549" i="9"/>
  <c r="BF549" i="9"/>
  <c r="T549" i="9"/>
  <c r="R549" i="9"/>
  <c r="P549" i="9"/>
  <c r="BI547" i="9"/>
  <c r="BH547" i="9"/>
  <c r="BG547" i="9"/>
  <c r="BF547" i="9"/>
  <c r="T547" i="9"/>
  <c r="R547" i="9"/>
  <c r="P547" i="9"/>
  <c r="BI545" i="9"/>
  <c r="BH545" i="9"/>
  <c r="BG545" i="9"/>
  <c r="BF545" i="9"/>
  <c r="T545" i="9"/>
  <c r="R545" i="9"/>
  <c r="P545" i="9"/>
  <c r="BI543" i="9"/>
  <c r="BH543" i="9"/>
  <c r="BG543" i="9"/>
  <c r="BF543" i="9"/>
  <c r="T543" i="9"/>
  <c r="R543" i="9"/>
  <c r="P543" i="9"/>
  <c r="BI541" i="9"/>
  <c r="BH541" i="9"/>
  <c r="BG541" i="9"/>
  <c r="BF541" i="9"/>
  <c r="T541" i="9"/>
  <c r="R541" i="9"/>
  <c r="P541" i="9"/>
  <c r="BI539" i="9"/>
  <c r="BH539" i="9"/>
  <c r="BG539" i="9"/>
  <c r="BF539" i="9"/>
  <c r="T539" i="9"/>
  <c r="R539" i="9"/>
  <c r="P539" i="9"/>
  <c r="BI537" i="9"/>
  <c r="BH537" i="9"/>
  <c r="BG537" i="9"/>
  <c r="BF537" i="9"/>
  <c r="T537" i="9"/>
  <c r="R537" i="9"/>
  <c r="P537" i="9"/>
  <c r="BI535" i="9"/>
  <c r="BH535" i="9"/>
  <c r="BG535" i="9"/>
  <c r="BF535" i="9"/>
  <c r="T535" i="9"/>
  <c r="R535" i="9"/>
  <c r="P535" i="9"/>
  <c r="BI532" i="9"/>
  <c r="BH532" i="9"/>
  <c r="BG532" i="9"/>
  <c r="BF532" i="9"/>
  <c r="T532" i="9"/>
  <c r="R532" i="9"/>
  <c r="P532" i="9"/>
  <c r="BI529" i="9"/>
  <c r="BH529" i="9"/>
  <c r="BG529" i="9"/>
  <c r="BF529" i="9"/>
  <c r="T529" i="9"/>
  <c r="R529" i="9"/>
  <c r="P529" i="9"/>
  <c r="BI526" i="9"/>
  <c r="BH526" i="9"/>
  <c r="BG526" i="9"/>
  <c r="BF526" i="9"/>
  <c r="T526" i="9"/>
  <c r="R526" i="9"/>
  <c r="P526" i="9"/>
  <c r="BI523" i="9"/>
  <c r="BH523" i="9"/>
  <c r="BG523" i="9"/>
  <c r="BF523" i="9"/>
  <c r="T523" i="9"/>
  <c r="R523" i="9"/>
  <c r="P523" i="9"/>
  <c r="BI520" i="9"/>
  <c r="BH520" i="9"/>
  <c r="BG520" i="9"/>
  <c r="BF520" i="9"/>
  <c r="T520" i="9"/>
  <c r="R520" i="9"/>
  <c r="P520" i="9"/>
  <c r="BI518" i="9"/>
  <c r="BH518" i="9"/>
  <c r="BG518" i="9"/>
  <c r="BF518" i="9"/>
  <c r="T518" i="9"/>
  <c r="R518" i="9"/>
  <c r="P518" i="9"/>
  <c r="BI515" i="9"/>
  <c r="BH515" i="9"/>
  <c r="BG515" i="9"/>
  <c r="BF515" i="9"/>
  <c r="T515" i="9"/>
  <c r="R515" i="9"/>
  <c r="P515" i="9"/>
  <c r="BI512" i="9"/>
  <c r="BH512" i="9"/>
  <c r="BG512" i="9"/>
  <c r="BF512" i="9"/>
  <c r="T512" i="9"/>
  <c r="R512" i="9"/>
  <c r="P512" i="9"/>
  <c r="BI509" i="9"/>
  <c r="BH509" i="9"/>
  <c r="BG509" i="9"/>
  <c r="BF509" i="9"/>
  <c r="T509" i="9"/>
  <c r="R509" i="9"/>
  <c r="P509" i="9"/>
  <c r="BI506" i="9"/>
  <c r="BH506" i="9"/>
  <c r="BG506" i="9"/>
  <c r="BF506" i="9"/>
  <c r="T506" i="9"/>
  <c r="R506" i="9"/>
  <c r="P506" i="9"/>
  <c r="BI503" i="9"/>
  <c r="BH503" i="9"/>
  <c r="BG503" i="9"/>
  <c r="BF503" i="9"/>
  <c r="T503" i="9"/>
  <c r="R503" i="9"/>
  <c r="P503" i="9"/>
  <c r="BI499" i="9"/>
  <c r="BH499" i="9"/>
  <c r="BG499" i="9"/>
  <c r="BF499" i="9"/>
  <c r="T499" i="9"/>
  <c r="R499" i="9"/>
  <c r="P499" i="9"/>
  <c r="BI497" i="9"/>
  <c r="BH497" i="9"/>
  <c r="BG497" i="9"/>
  <c r="BF497" i="9"/>
  <c r="T497" i="9"/>
  <c r="R497" i="9"/>
  <c r="P497" i="9"/>
  <c r="BI494" i="9"/>
  <c r="BH494" i="9"/>
  <c r="BG494" i="9"/>
  <c r="BF494" i="9"/>
  <c r="T494" i="9"/>
  <c r="R494" i="9"/>
  <c r="P494" i="9"/>
  <c r="BI491" i="9"/>
  <c r="BH491" i="9"/>
  <c r="BG491" i="9"/>
  <c r="BF491" i="9"/>
  <c r="T491" i="9"/>
  <c r="R491" i="9"/>
  <c r="P491" i="9"/>
  <c r="BI488" i="9"/>
  <c r="BH488" i="9"/>
  <c r="BG488" i="9"/>
  <c r="BF488" i="9"/>
  <c r="T488" i="9"/>
  <c r="R488" i="9"/>
  <c r="P488" i="9"/>
  <c r="BI486" i="9"/>
  <c r="BH486" i="9"/>
  <c r="BG486" i="9"/>
  <c r="BF486" i="9"/>
  <c r="T486" i="9"/>
  <c r="R486" i="9"/>
  <c r="P486" i="9"/>
  <c r="BI483" i="9"/>
  <c r="BH483" i="9"/>
  <c r="BG483" i="9"/>
  <c r="BF483" i="9"/>
  <c r="T483" i="9"/>
  <c r="R483" i="9"/>
  <c r="P483" i="9"/>
  <c r="BI479" i="9"/>
  <c r="BH479" i="9"/>
  <c r="BG479" i="9"/>
  <c r="BF479" i="9"/>
  <c r="T479" i="9"/>
  <c r="T478" i="9" s="1"/>
  <c r="R479" i="9"/>
  <c r="R478" i="9"/>
  <c r="P479" i="9"/>
  <c r="P478" i="9" s="1"/>
  <c r="BI476" i="9"/>
  <c r="BH476" i="9"/>
  <c r="BG476" i="9"/>
  <c r="BF476" i="9"/>
  <c r="T476" i="9"/>
  <c r="R476" i="9"/>
  <c r="P476" i="9"/>
  <c r="BI473" i="9"/>
  <c r="BH473" i="9"/>
  <c r="BG473" i="9"/>
  <c r="BF473" i="9"/>
  <c r="T473" i="9"/>
  <c r="R473" i="9"/>
  <c r="P473" i="9"/>
  <c r="BI471" i="9"/>
  <c r="BH471" i="9"/>
  <c r="BG471" i="9"/>
  <c r="BF471" i="9"/>
  <c r="T471" i="9"/>
  <c r="R471" i="9"/>
  <c r="P471" i="9"/>
  <c r="BI469" i="9"/>
  <c r="BH469" i="9"/>
  <c r="BG469" i="9"/>
  <c r="BF469" i="9"/>
  <c r="T469" i="9"/>
  <c r="R469" i="9"/>
  <c r="P469" i="9"/>
  <c r="BI466" i="9"/>
  <c r="BH466" i="9"/>
  <c r="BG466" i="9"/>
  <c r="BF466" i="9"/>
  <c r="T466" i="9"/>
  <c r="R466" i="9"/>
  <c r="P466" i="9"/>
  <c r="BI464" i="9"/>
  <c r="BH464" i="9"/>
  <c r="BG464" i="9"/>
  <c r="BF464" i="9"/>
  <c r="T464" i="9"/>
  <c r="R464" i="9"/>
  <c r="P464" i="9"/>
  <c r="BI462" i="9"/>
  <c r="BH462" i="9"/>
  <c r="BG462" i="9"/>
  <c r="BF462" i="9"/>
  <c r="T462" i="9"/>
  <c r="R462" i="9"/>
  <c r="P462" i="9"/>
  <c r="BI460" i="9"/>
  <c r="BH460" i="9"/>
  <c r="BG460" i="9"/>
  <c r="BF460" i="9"/>
  <c r="T460" i="9"/>
  <c r="R460" i="9"/>
  <c r="P460" i="9"/>
  <c r="BI458" i="9"/>
  <c r="BH458" i="9"/>
  <c r="BG458" i="9"/>
  <c r="BF458" i="9"/>
  <c r="T458" i="9"/>
  <c r="R458" i="9"/>
  <c r="P458" i="9"/>
  <c r="BI454" i="9"/>
  <c r="BH454" i="9"/>
  <c r="BG454" i="9"/>
  <c r="BF454" i="9"/>
  <c r="T454" i="9"/>
  <c r="R454" i="9"/>
  <c r="P454" i="9"/>
  <c r="BI452" i="9"/>
  <c r="BH452" i="9"/>
  <c r="BG452" i="9"/>
  <c r="BF452" i="9"/>
  <c r="T452" i="9"/>
  <c r="R452" i="9"/>
  <c r="P452" i="9"/>
  <c r="BI450" i="9"/>
  <c r="BH450" i="9"/>
  <c r="BG450" i="9"/>
  <c r="BF450" i="9"/>
  <c r="T450" i="9"/>
  <c r="R450" i="9"/>
  <c r="P450" i="9"/>
  <c r="BI447" i="9"/>
  <c r="BH447" i="9"/>
  <c r="BG447" i="9"/>
  <c r="BF447" i="9"/>
  <c r="T447" i="9"/>
  <c r="R447" i="9"/>
  <c r="P447" i="9"/>
  <c r="BI444" i="9"/>
  <c r="BH444" i="9"/>
  <c r="BG444" i="9"/>
  <c r="BF444" i="9"/>
  <c r="T444" i="9"/>
  <c r="R444" i="9"/>
  <c r="P444" i="9"/>
  <c r="BI441" i="9"/>
  <c r="BH441" i="9"/>
  <c r="BG441" i="9"/>
  <c r="BF441" i="9"/>
  <c r="T441" i="9"/>
  <c r="R441" i="9"/>
  <c r="P441" i="9"/>
  <c r="BI438" i="9"/>
  <c r="BH438" i="9"/>
  <c r="BG438" i="9"/>
  <c r="BF438" i="9"/>
  <c r="T438" i="9"/>
  <c r="R438" i="9"/>
  <c r="P438" i="9"/>
  <c r="BI435" i="9"/>
  <c r="BH435" i="9"/>
  <c r="BG435" i="9"/>
  <c r="BF435" i="9"/>
  <c r="T435" i="9"/>
  <c r="R435" i="9"/>
  <c r="P435" i="9"/>
  <c r="BI432" i="9"/>
  <c r="BH432" i="9"/>
  <c r="BG432" i="9"/>
  <c r="BF432" i="9"/>
  <c r="T432" i="9"/>
  <c r="R432" i="9"/>
  <c r="P432" i="9"/>
  <c r="BI429" i="9"/>
  <c r="BH429" i="9"/>
  <c r="BG429" i="9"/>
  <c r="BF429" i="9"/>
  <c r="T429" i="9"/>
  <c r="R429" i="9"/>
  <c r="P429" i="9"/>
  <c r="BI426" i="9"/>
  <c r="BH426" i="9"/>
  <c r="BG426" i="9"/>
  <c r="BF426" i="9"/>
  <c r="T426" i="9"/>
  <c r="R426" i="9"/>
  <c r="P426" i="9"/>
  <c r="BI423" i="9"/>
  <c r="BH423" i="9"/>
  <c r="BG423" i="9"/>
  <c r="BF423" i="9"/>
  <c r="T423" i="9"/>
  <c r="R423" i="9"/>
  <c r="P423" i="9"/>
  <c r="BI420" i="9"/>
  <c r="BH420" i="9"/>
  <c r="BG420" i="9"/>
  <c r="BF420" i="9"/>
  <c r="T420" i="9"/>
  <c r="R420" i="9"/>
  <c r="P420" i="9"/>
  <c r="BI417" i="9"/>
  <c r="BH417" i="9"/>
  <c r="BG417" i="9"/>
  <c r="BF417" i="9"/>
  <c r="T417" i="9"/>
  <c r="R417" i="9"/>
  <c r="P417" i="9"/>
  <c r="BI414" i="9"/>
  <c r="BH414" i="9"/>
  <c r="BG414" i="9"/>
  <c r="BF414" i="9"/>
  <c r="T414" i="9"/>
  <c r="R414" i="9"/>
  <c r="P414" i="9"/>
  <c r="BI411" i="9"/>
  <c r="BH411" i="9"/>
  <c r="BG411" i="9"/>
  <c r="BF411" i="9"/>
  <c r="T411" i="9"/>
  <c r="R411" i="9"/>
  <c r="P411" i="9"/>
  <c r="BI408" i="9"/>
  <c r="BH408" i="9"/>
  <c r="BG408" i="9"/>
  <c r="BF408" i="9"/>
  <c r="T408" i="9"/>
  <c r="R408" i="9"/>
  <c r="P408" i="9"/>
  <c r="BI403" i="9"/>
  <c r="BH403" i="9"/>
  <c r="BG403" i="9"/>
  <c r="BF403" i="9"/>
  <c r="T403" i="9"/>
  <c r="R403" i="9"/>
  <c r="P403" i="9"/>
  <c r="BI400" i="9"/>
  <c r="BH400" i="9"/>
  <c r="BG400" i="9"/>
  <c r="BF400" i="9"/>
  <c r="T400" i="9"/>
  <c r="R400" i="9"/>
  <c r="P400" i="9"/>
  <c r="BI398" i="9"/>
  <c r="BH398" i="9"/>
  <c r="BG398" i="9"/>
  <c r="BF398" i="9"/>
  <c r="T398" i="9"/>
  <c r="R398" i="9"/>
  <c r="P398" i="9"/>
  <c r="BI395" i="9"/>
  <c r="BH395" i="9"/>
  <c r="BG395" i="9"/>
  <c r="BF395" i="9"/>
  <c r="T395" i="9"/>
  <c r="R395" i="9"/>
  <c r="P395" i="9"/>
  <c r="BI393" i="9"/>
  <c r="BH393" i="9"/>
  <c r="BG393" i="9"/>
  <c r="BF393" i="9"/>
  <c r="T393" i="9"/>
  <c r="R393" i="9"/>
  <c r="P393" i="9"/>
  <c r="BI390" i="9"/>
  <c r="BH390" i="9"/>
  <c r="BG390" i="9"/>
  <c r="BF390" i="9"/>
  <c r="T390" i="9"/>
  <c r="R390" i="9"/>
  <c r="P390" i="9"/>
  <c r="BI387" i="9"/>
  <c r="BH387" i="9"/>
  <c r="BG387" i="9"/>
  <c r="BF387" i="9"/>
  <c r="T387" i="9"/>
  <c r="R387" i="9"/>
  <c r="P387" i="9"/>
  <c r="BI384" i="9"/>
  <c r="BH384" i="9"/>
  <c r="BG384" i="9"/>
  <c r="BF384" i="9"/>
  <c r="T384" i="9"/>
  <c r="R384" i="9"/>
  <c r="P384" i="9"/>
  <c r="BI381" i="9"/>
  <c r="BH381" i="9"/>
  <c r="BG381" i="9"/>
  <c r="BF381" i="9"/>
  <c r="T381" i="9"/>
  <c r="R381" i="9"/>
  <c r="P381" i="9"/>
  <c r="BI377" i="9"/>
  <c r="BH377" i="9"/>
  <c r="BG377" i="9"/>
  <c r="BF377" i="9"/>
  <c r="T377" i="9"/>
  <c r="R377" i="9"/>
  <c r="P377" i="9"/>
  <c r="BI374" i="9"/>
  <c r="BH374" i="9"/>
  <c r="BG374" i="9"/>
  <c r="BF374" i="9"/>
  <c r="T374" i="9"/>
  <c r="R374" i="9"/>
  <c r="P374" i="9"/>
  <c r="BI371" i="9"/>
  <c r="BH371" i="9"/>
  <c r="BG371" i="9"/>
  <c r="BF371" i="9"/>
  <c r="T371" i="9"/>
  <c r="R371" i="9"/>
  <c r="P371" i="9"/>
  <c r="BI368" i="9"/>
  <c r="BH368" i="9"/>
  <c r="BG368" i="9"/>
  <c r="BF368" i="9"/>
  <c r="T368" i="9"/>
  <c r="R368" i="9"/>
  <c r="P368" i="9"/>
  <c r="BI365" i="9"/>
  <c r="BH365" i="9"/>
  <c r="BG365" i="9"/>
  <c r="BF365" i="9"/>
  <c r="T365" i="9"/>
  <c r="R365" i="9"/>
  <c r="P365" i="9"/>
  <c r="BI362" i="9"/>
  <c r="BH362" i="9"/>
  <c r="BG362" i="9"/>
  <c r="BF362" i="9"/>
  <c r="T362" i="9"/>
  <c r="R362" i="9"/>
  <c r="P362" i="9"/>
  <c r="BI360" i="9"/>
  <c r="BH360" i="9"/>
  <c r="BG360" i="9"/>
  <c r="BF360" i="9"/>
  <c r="T360" i="9"/>
  <c r="R360" i="9"/>
  <c r="P360" i="9"/>
  <c r="BI358" i="9"/>
  <c r="BH358" i="9"/>
  <c r="BG358" i="9"/>
  <c r="BF358" i="9"/>
  <c r="T358" i="9"/>
  <c r="R358" i="9"/>
  <c r="P358" i="9"/>
  <c r="BI355" i="9"/>
  <c r="BH355" i="9"/>
  <c r="BG355" i="9"/>
  <c r="BF355" i="9"/>
  <c r="T355" i="9"/>
  <c r="R355" i="9"/>
  <c r="P355" i="9"/>
  <c r="BI352" i="9"/>
  <c r="BH352" i="9"/>
  <c r="BG352" i="9"/>
  <c r="BF352" i="9"/>
  <c r="T352" i="9"/>
  <c r="R352" i="9"/>
  <c r="P352" i="9"/>
  <c r="BI349" i="9"/>
  <c r="BH349" i="9"/>
  <c r="BG349" i="9"/>
  <c r="BF349" i="9"/>
  <c r="T349" i="9"/>
  <c r="R349" i="9"/>
  <c r="P349" i="9"/>
  <c r="BI345" i="9"/>
  <c r="BH345" i="9"/>
  <c r="BG345" i="9"/>
  <c r="BF345" i="9"/>
  <c r="T345" i="9"/>
  <c r="R345" i="9"/>
  <c r="P345" i="9"/>
  <c r="BI342" i="9"/>
  <c r="BH342" i="9"/>
  <c r="BG342" i="9"/>
  <c r="BF342" i="9"/>
  <c r="T342" i="9"/>
  <c r="R342" i="9"/>
  <c r="P342" i="9"/>
  <c r="BI339" i="9"/>
  <c r="BH339" i="9"/>
  <c r="BG339" i="9"/>
  <c r="BF339" i="9"/>
  <c r="T339" i="9"/>
  <c r="R339" i="9"/>
  <c r="P339" i="9"/>
  <c r="BI337" i="9"/>
  <c r="BH337" i="9"/>
  <c r="BG337" i="9"/>
  <c r="BF337" i="9"/>
  <c r="T337" i="9"/>
  <c r="R337" i="9"/>
  <c r="P337" i="9"/>
  <c r="BI334" i="9"/>
  <c r="BH334" i="9"/>
  <c r="BG334" i="9"/>
  <c r="BF334" i="9"/>
  <c r="T334" i="9"/>
  <c r="R334" i="9"/>
  <c r="P334" i="9"/>
  <c r="BI332" i="9"/>
  <c r="BH332" i="9"/>
  <c r="BG332" i="9"/>
  <c r="BF332" i="9"/>
  <c r="T332" i="9"/>
  <c r="R332" i="9"/>
  <c r="P332" i="9"/>
  <c r="BI329" i="9"/>
  <c r="BH329" i="9"/>
  <c r="BG329" i="9"/>
  <c r="BF329" i="9"/>
  <c r="T329" i="9"/>
  <c r="R329" i="9"/>
  <c r="P329" i="9"/>
  <c r="BI326" i="9"/>
  <c r="BH326" i="9"/>
  <c r="BG326" i="9"/>
  <c r="BF326" i="9"/>
  <c r="T326" i="9"/>
  <c r="R326" i="9"/>
  <c r="P326" i="9"/>
  <c r="BI323" i="9"/>
  <c r="BH323" i="9"/>
  <c r="BG323" i="9"/>
  <c r="BF323" i="9"/>
  <c r="T323" i="9"/>
  <c r="R323" i="9"/>
  <c r="P323" i="9"/>
  <c r="BI320" i="9"/>
  <c r="BH320" i="9"/>
  <c r="BG320" i="9"/>
  <c r="BF320" i="9"/>
  <c r="T320" i="9"/>
  <c r="R320" i="9"/>
  <c r="P320" i="9"/>
  <c r="BI317" i="9"/>
  <c r="BH317" i="9"/>
  <c r="BG317" i="9"/>
  <c r="BF317" i="9"/>
  <c r="T317" i="9"/>
  <c r="R317" i="9"/>
  <c r="P317" i="9"/>
  <c r="BI314" i="9"/>
  <c r="BH314" i="9"/>
  <c r="BG314" i="9"/>
  <c r="BF314" i="9"/>
  <c r="T314" i="9"/>
  <c r="R314" i="9"/>
  <c r="P314" i="9"/>
  <c r="BI311" i="9"/>
  <c r="BH311" i="9"/>
  <c r="BG311" i="9"/>
  <c r="BF311" i="9"/>
  <c r="T311" i="9"/>
  <c r="R311" i="9"/>
  <c r="P311" i="9"/>
  <c r="BI307" i="9"/>
  <c r="BH307" i="9"/>
  <c r="BG307" i="9"/>
  <c r="BF307" i="9"/>
  <c r="T307" i="9"/>
  <c r="R307" i="9"/>
  <c r="P307" i="9"/>
  <c r="BI304" i="9"/>
  <c r="BH304" i="9"/>
  <c r="BG304" i="9"/>
  <c r="BF304" i="9"/>
  <c r="T304" i="9"/>
  <c r="R304" i="9"/>
  <c r="P304" i="9"/>
  <c r="BI301" i="9"/>
  <c r="BH301" i="9"/>
  <c r="BG301" i="9"/>
  <c r="BF301" i="9"/>
  <c r="T301" i="9"/>
  <c r="R301" i="9"/>
  <c r="P301" i="9"/>
  <c r="BI297" i="9"/>
  <c r="BH297" i="9"/>
  <c r="BG297" i="9"/>
  <c r="BF297" i="9"/>
  <c r="T297" i="9"/>
  <c r="R297" i="9"/>
  <c r="P297" i="9"/>
  <c r="BI292" i="9"/>
  <c r="BH292" i="9"/>
  <c r="BG292" i="9"/>
  <c r="BF292" i="9"/>
  <c r="T292" i="9"/>
  <c r="R292" i="9"/>
  <c r="P292" i="9"/>
  <c r="BI289" i="9"/>
  <c r="BH289" i="9"/>
  <c r="BG289" i="9"/>
  <c r="BF289" i="9"/>
  <c r="T289" i="9"/>
  <c r="R289" i="9"/>
  <c r="P289" i="9"/>
  <c r="BI285" i="9"/>
  <c r="BH285" i="9"/>
  <c r="BG285" i="9"/>
  <c r="BF285" i="9"/>
  <c r="T285" i="9"/>
  <c r="R285" i="9"/>
  <c r="P285" i="9"/>
  <c r="BI282" i="9"/>
  <c r="BH282" i="9"/>
  <c r="BG282" i="9"/>
  <c r="BF282" i="9"/>
  <c r="T282" i="9"/>
  <c r="R282" i="9"/>
  <c r="P282" i="9"/>
  <c r="BI279" i="9"/>
  <c r="BH279" i="9"/>
  <c r="BG279" i="9"/>
  <c r="BF279" i="9"/>
  <c r="T279" i="9"/>
  <c r="R279" i="9"/>
  <c r="P279" i="9"/>
  <c r="BI276" i="9"/>
  <c r="BH276" i="9"/>
  <c r="BG276" i="9"/>
  <c r="BF276" i="9"/>
  <c r="T276" i="9"/>
  <c r="R276" i="9"/>
  <c r="P276" i="9"/>
  <c r="BI270" i="9"/>
  <c r="BH270" i="9"/>
  <c r="BG270" i="9"/>
  <c r="BF270" i="9"/>
  <c r="T270" i="9"/>
  <c r="R270" i="9"/>
  <c r="P270" i="9"/>
  <c r="BI266" i="9"/>
  <c r="BH266" i="9"/>
  <c r="BG266" i="9"/>
  <c r="BF266" i="9"/>
  <c r="T266" i="9"/>
  <c r="R266" i="9"/>
  <c r="P266" i="9"/>
  <c r="BI263" i="9"/>
  <c r="BH263" i="9"/>
  <c r="BG263" i="9"/>
  <c r="BF263" i="9"/>
  <c r="T263" i="9"/>
  <c r="R263" i="9"/>
  <c r="P263" i="9"/>
  <c r="BI260" i="9"/>
  <c r="BH260" i="9"/>
  <c r="BG260" i="9"/>
  <c r="BF260" i="9"/>
  <c r="T260" i="9"/>
  <c r="R260" i="9"/>
  <c r="P260" i="9"/>
  <c r="BI257" i="9"/>
  <c r="BH257" i="9"/>
  <c r="BG257" i="9"/>
  <c r="BF257" i="9"/>
  <c r="T257" i="9"/>
  <c r="R257" i="9"/>
  <c r="P257" i="9"/>
  <c r="BI254" i="9"/>
  <c r="BH254" i="9"/>
  <c r="BG254" i="9"/>
  <c r="BF254" i="9"/>
  <c r="T254" i="9"/>
  <c r="R254" i="9"/>
  <c r="P254" i="9"/>
  <c r="BI251" i="9"/>
  <c r="BH251" i="9"/>
  <c r="BG251" i="9"/>
  <c r="BF251" i="9"/>
  <c r="T251" i="9"/>
  <c r="R251" i="9"/>
  <c r="P251" i="9"/>
  <c r="BI248" i="9"/>
  <c r="BH248" i="9"/>
  <c r="BG248" i="9"/>
  <c r="BF248" i="9"/>
  <c r="T248" i="9"/>
  <c r="R248" i="9"/>
  <c r="P248" i="9"/>
  <c r="BI245" i="9"/>
  <c r="BH245" i="9"/>
  <c r="BG245" i="9"/>
  <c r="BF245" i="9"/>
  <c r="T245" i="9"/>
  <c r="R245" i="9"/>
  <c r="P245" i="9"/>
  <c r="BI242" i="9"/>
  <c r="BH242" i="9"/>
  <c r="BG242" i="9"/>
  <c r="BF242" i="9"/>
  <c r="T242" i="9"/>
  <c r="R242" i="9"/>
  <c r="P242" i="9"/>
  <c r="BI238" i="9"/>
  <c r="BH238" i="9"/>
  <c r="BG238" i="9"/>
  <c r="BF238" i="9"/>
  <c r="T238" i="9"/>
  <c r="R238" i="9"/>
  <c r="P238" i="9"/>
  <c r="BI235" i="9"/>
  <c r="BH235" i="9"/>
  <c r="BG235" i="9"/>
  <c r="BF235" i="9"/>
  <c r="T235" i="9"/>
  <c r="R235" i="9"/>
  <c r="P235" i="9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0" i="9"/>
  <c r="BH220" i="9"/>
  <c r="BG220" i="9"/>
  <c r="BF220" i="9"/>
  <c r="T220" i="9"/>
  <c r="R220" i="9"/>
  <c r="P220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11" i="9"/>
  <c r="BH211" i="9"/>
  <c r="BG211" i="9"/>
  <c r="BF211" i="9"/>
  <c r="T211" i="9"/>
  <c r="R211" i="9"/>
  <c r="P211" i="9"/>
  <c r="BI208" i="9"/>
  <c r="BH208" i="9"/>
  <c r="BG208" i="9"/>
  <c r="BF208" i="9"/>
  <c r="T208" i="9"/>
  <c r="R208" i="9"/>
  <c r="P208" i="9"/>
  <c r="BI202" i="9"/>
  <c r="BH202" i="9"/>
  <c r="BG202" i="9"/>
  <c r="BF202" i="9"/>
  <c r="T202" i="9"/>
  <c r="R202" i="9"/>
  <c r="P202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7" i="9"/>
  <c r="BH187" i="9"/>
  <c r="BG187" i="9"/>
  <c r="BF187" i="9"/>
  <c r="T187" i="9"/>
  <c r="R187" i="9"/>
  <c r="P187" i="9"/>
  <c r="BI184" i="9"/>
  <c r="BH184" i="9"/>
  <c r="BG184" i="9"/>
  <c r="BF184" i="9"/>
  <c r="T184" i="9"/>
  <c r="R184" i="9"/>
  <c r="P184" i="9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0" i="9"/>
  <c r="BH170" i="9"/>
  <c r="BG170" i="9"/>
  <c r="BF170" i="9"/>
  <c r="T170" i="9"/>
  <c r="R170" i="9"/>
  <c r="P170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1" i="9"/>
  <c r="BH151" i="9"/>
  <c r="BG151" i="9"/>
  <c r="BF151" i="9"/>
  <c r="T151" i="9"/>
  <c r="R151" i="9"/>
  <c r="P151" i="9"/>
  <c r="BI148" i="9"/>
  <c r="BH148" i="9"/>
  <c r="BG148" i="9"/>
  <c r="BF148" i="9"/>
  <c r="T148" i="9"/>
  <c r="R148" i="9"/>
  <c r="P148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BI130" i="9"/>
  <c r="BH130" i="9"/>
  <c r="BG130" i="9"/>
  <c r="BF130" i="9"/>
  <c r="T130" i="9"/>
  <c r="R130" i="9"/>
  <c r="P130" i="9"/>
  <c r="BI127" i="9"/>
  <c r="BH127" i="9"/>
  <c r="BG127" i="9"/>
  <c r="BF127" i="9"/>
  <c r="T127" i="9"/>
  <c r="R127" i="9"/>
  <c r="P127" i="9"/>
  <c r="BI122" i="9"/>
  <c r="BH122" i="9"/>
  <c r="BG122" i="9"/>
  <c r="BF122" i="9"/>
  <c r="T122" i="9"/>
  <c r="R122" i="9"/>
  <c r="P122" i="9"/>
  <c r="BI119" i="9"/>
  <c r="BH119" i="9"/>
  <c r="BG119" i="9"/>
  <c r="BF119" i="9"/>
  <c r="T119" i="9"/>
  <c r="R119" i="9"/>
  <c r="P119" i="9"/>
  <c r="BI114" i="9"/>
  <c r="BH114" i="9"/>
  <c r="BG114" i="9"/>
  <c r="BF114" i="9"/>
  <c r="T114" i="9"/>
  <c r="R114" i="9"/>
  <c r="P114" i="9"/>
  <c r="BI111" i="9"/>
  <c r="BH111" i="9"/>
  <c r="BG111" i="9"/>
  <c r="BF111" i="9"/>
  <c r="T111" i="9"/>
  <c r="R111" i="9"/>
  <c r="P111" i="9"/>
  <c r="BI108" i="9"/>
  <c r="BH108" i="9"/>
  <c r="BG108" i="9"/>
  <c r="BF108" i="9"/>
  <c r="T108" i="9"/>
  <c r="R108" i="9"/>
  <c r="P108" i="9"/>
  <c r="J102" i="9"/>
  <c r="J101" i="9"/>
  <c r="F101" i="9"/>
  <c r="F99" i="9"/>
  <c r="E97" i="9"/>
  <c r="J59" i="9"/>
  <c r="J58" i="9"/>
  <c r="F58" i="9"/>
  <c r="F56" i="9"/>
  <c r="E54" i="9"/>
  <c r="J20" i="9"/>
  <c r="E20" i="9"/>
  <c r="F102" i="9"/>
  <c r="J19" i="9"/>
  <c r="J14" i="9"/>
  <c r="J56" i="9"/>
  <c r="E7" i="9"/>
  <c r="E93" i="9" s="1"/>
  <c r="J39" i="8"/>
  <c r="J38" i="8"/>
  <c r="AY63" i="1"/>
  <c r="J37" i="8"/>
  <c r="AX63" i="1" s="1"/>
  <c r="BI90" i="8"/>
  <c r="BH90" i="8"/>
  <c r="F38" i="8" s="1"/>
  <c r="BC63" i="1" s="1"/>
  <c r="BG90" i="8"/>
  <c r="BF90" i="8"/>
  <c r="F36" i="8" s="1"/>
  <c r="BA63" i="1" s="1"/>
  <c r="T90" i="8"/>
  <c r="T89" i="8"/>
  <c r="T88" i="8"/>
  <c r="T87" i="8" s="1"/>
  <c r="R90" i="8"/>
  <c r="R89" i="8"/>
  <c r="R88" i="8" s="1"/>
  <c r="R87" i="8" s="1"/>
  <c r="P90" i="8"/>
  <c r="P89" i="8"/>
  <c r="P88" i="8"/>
  <c r="P87" i="8" s="1"/>
  <c r="AU63" i="1" s="1"/>
  <c r="J84" i="8"/>
  <c r="J83" i="8"/>
  <c r="F83" i="8"/>
  <c r="F81" i="8"/>
  <c r="E79" i="8"/>
  <c r="J59" i="8"/>
  <c r="J58" i="8"/>
  <c r="F58" i="8"/>
  <c r="F56" i="8"/>
  <c r="E54" i="8"/>
  <c r="J20" i="8"/>
  <c r="E20" i="8"/>
  <c r="F84" i="8"/>
  <c r="J19" i="8"/>
  <c r="J14" i="8"/>
  <c r="J81" i="8"/>
  <c r="E7" i="8"/>
  <c r="E75" i="8" s="1"/>
  <c r="J39" i="7"/>
  <c r="J38" i="7"/>
  <c r="AY62" i="1"/>
  <c r="J37" i="7"/>
  <c r="AX62" i="1" s="1"/>
  <c r="BI90" i="7"/>
  <c r="BH90" i="7"/>
  <c r="F38" i="7" s="1"/>
  <c r="BC62" i="1" s="1"/>
  <c r="BG90" i="7"/>
  <c r="F37" i="7" s="1"/>
  <c r="BB62" i="1" s="1"/>
  <c r="BF90" i="7"/>
  <c r="T90" i="7"/>
  <c r="T89" i="7"/>
  <c r="T88" i="7"/>
  <c r="T87" i="7" s="1"/>
  <c r="R90" i="7"/>
  <c r="R89" i="7"/>
  <c r="R88" i="7" s="1"/>
  <c r="R87" i="7" s="1"/>
  <c r="P90" i="7"/>
  <c r="P89" i="7"/>
  <c r="P88" i="7"/>
  <c r="P87" i="7" s="1"/>
  <c r="AU62" i="1" s="1"/>
  <c r="J84" i="7"/>
  <c r="J83" i="7"/>
  <c r="F83" i="7"/>
  <c r="F81" i="7"/>
  <c r="E79" i="7"/>
  <c r="J59" i="7"/>
  <c r="J58" i="7"/>
  <c r="F58" i="7"/>
  <c r="F56" i="7"/>
  <c r="E54" i="7"/>
  <c r="J20" i="7"/>
  <c r="E20" i="7"/>
  <c r="F59" i="7"/>
  <c r="J19" i="7"/>
  <c r="J14" i="7"/>
  <c r="J56" i="7"/>
  <c r="E7" i="7"/>
  <c r="E75" i="7" s="1"/>
  <c r="J39" i="6"/>
  <c r="J38" i="6"/>
  <c r="AY60" i="1"/>
  <c r="J37" i="6"/>
  <c r="AX60" i="1" s="1"/>
  <c r="BI146" i="6"/>
  <c r="BH146" i="6"/>
  <c r="BG146" i="6"/>
  <c r="BF146" i="6"/>
  <c r="T146" i="6"/>
  <c r="T145" i="6"/>
  <c r="R146" i="6"/>
  <c r="R145" i="6" s="1"/>
  <c r="P146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3" i="6"/>
  <c r="BH133" i="6"/>
  <c r="BG133" i="6"/>
  <c r="BF133" i="6"/>
  <c r="T133" i="6"/>
  <c r="R133" i="6"/>
  <c r="P133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6" i="6"/>
  <c r="BH106" i="6"/>
  <c r="BG106" i="6"/>
  <c r="BF106" i="6"/>
  <c r="T106" i="6"/>
  <c r="R106" i="6"/>
  <c r="P106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4" i="6"/>
  <c r="BH94" i="6"/>
  <c r="BG94" i="6"/>
  <c r="BF94" i="6"/>
  <c r="T94" i="6"/>
  <c r="R94" i="6"/>
  <c r="P94" i="6"/>
  <c r="J88" i="6"/>
  <c r="J87" i="6"/>
  <c r="F87" i="6"/>
  <c r="F85" i="6"/>
  <c r="E83" i="6"/>
  <c r="J59" i="6"/>
  <c r="J58" i="6"/>
  <c r="F58" i="6"/>
  <c r="F56" i="6"/>
  <c r="E54" i="6"/>
  <c r="J20" i="6"/>
  <c r="E20" i="6"/>
  <c r="F88" i="6"/>
  <c r="J19" i="6"/>
  <c r="J14" i="6"/>
  <c r="J56" i="6" s="1"/>
  <c r="E7" i="6"/>
  <c r="E79" i="6" s="1"/>
  <c r="J39" i="5"/>
  <c r="J38" i="5"/>
  <c r="AY59" i="1"/>
  <c r="J37" i="5"/>
  <c r="AX59" i="1"/>
  <c r="BI419" i="5"/>
  <c r="BH419" i="5"/>
  <c r="BG419" i="5"/>
  <c r="BF419" i="5"/>
  <c r="T419" i="5"/>
  <c r="T418" i="5"/>
  <c r="R419" i="5"/>
  <c r="R418" i="5"/>
  <c r="P419" i="5"/>
  <c r="P418" i="5"/>
  <c r="BI415" i="5"/>
  <c r="BH415" i="5"/>
  <c r="BG415" i="5"/>
  <c r="BF415" i="5"/>
  <c r="T415" i="5"/>
  <c r="R415" i="5"/>
  <c r="P415" i="5"/>
  <c r="BI410" i="5"/>
  <c r="BH410" i="5"/>
  <c r="BG410" i="5"/>
  <c r="BF410" i="5"/>
  <c r="T410" i="5"/>
  <c r="R410" i="5"/>
  <c r="P410" i="5"/>
  <c r="BI403" i="5"/>
  <c r="BH403" i="5"/>
  <c r="BG403" i="5"/>
  <c r="BF403" i="5"/>
  <c r="T403" i="5"/>
  <c r="R403" i="5"/>
  <c r="P403" i="5"/>
  <c r="BI397" i="5"/>
  <c r="BH397" i="5"/>
  <c r="BG397" i="5"/>
  <c r="BF397" i="5"/>
  <c r="T397" i="5"/>
  <c r="R397" i="5"/>
  <c r="P397" i="5"/>
  <c r="BI394" i="5"/>
  <c r="BH394" i="5"/>
  <c r="BG394" i="5"/>
  <c r="BF394" i="5"/>
  <c r="T394" i="5"/>
  <c r="R394" i="5"/>
  <c r="P394" i="5"/>
  <c r="BI390" i="5"/>
  <c r="BH390" i="5"/>
  <c r="BG390" i="5"/>
  <c r="BF390" i="5"/>
  <c r="T390" i="5"/>
  <c r="R390" i="5"/>
  <c r="P390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79" i="5"/>
  <c r="BH379" i="5"/>
  <c r="BG379" i="5"/>
  <c r="BF379" i="5"/>
  <c r="T379" i="5"/>
  <c r="R379" i="5"/>
  <c r="P379" i="5"/>
  <c r="BI376" i="5"/>
  <c r="BH376" i="5"/>
  <c r="BG376" i="5"/>
  <c r="BF376" i="5"/>
  <c r="T376" i="5"/>
  <c r="R376" i="5"/>
  <c r="P376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R360" i="5"/>
  <c r="P360" i="5"/>
  <c r="BI358" i="5"/>
  <c r="BH358" i="5"/>
  <c r="BG358" i="5"/>
  <c r="BF358" i="5"/>
  <c r="T358" i="5"/>
  <c r="R358" i="5"/>
  <c r="P358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8" i="5"/>
  <c r="BH348" i="5"/>
  <c r="BG348" i="5"/>
  <c r="BF348" i="5"/>
  <c r="T348" i="5"/>
  <c r="R348" i="5"/>
  <c r="P348" i="5"/>
  <c r="BI345" i="5"/>
  <c r="BH345" i="5"/>
  <c r="BG345" i="5"/>
  <c r="BF345" i="5"/>
  <c r="T345" i="5"/>
  <c r="R345" i="5"/>
  <c r="P345" i="5"/>
  <c r="BI342" i="5"/>
  <c r="BH342" i="5"/>
  <c r="BG342" i="5"/>
  <c r="BF342" i="5"/>
  <c r="T342" i="5"/>
  <c r="R342" i="5"/>
  <c r="P342" i="5"/>
  <c r="BI339" i="5"/>
  <c r="BH339" i="5"/>
  <c r="BG339" i="5"/>
  <c r="BF339" i="5"/>
  <c r="T339" i="5"/>
  <c r="R339" i="5"/>
  <c r="P339" i="5"/>
  <c r="BI336" i="5"/>
  <c r="BH336" i="5"/>
  <c r="BG336" i="5"/>
  <c r="BF336" i="5"/>
  <c r="T336" i="5"/>
  <c r="R336" i="5"/>
  <c r="P336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1" i="5"/>
  <c r="BH321" i="5"/>
  <c r="BG321" i="5"/>
  <c r="BF321" i="5"/>
  <c r="T321" i="5"/>
  <c r="R321" i="5"/>
  <c r="P321" i="5"/>
  <c r="BI318" i="5"/>
  <c r="BH318" i="5"/>
  <c r="BG318" i="5"/>
  <c r="BF318" i="5"/>
  <c r="T318" i="5"/>
  <c r="R318" i="5"/>
  <c r="P318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0" i="5"/>
  <c r="BH310" i="5"/>
  <c r="BG310" i="5"/>
  <c r="BF310" i="5"/>
  <c r="T310" i="5"/>
  <c r="R310" i="5"/>
  <c r="P310" i="5"/>
  <c r="BI308" i="5"/>
  <c r="BH308" i="5"/>
  <c r="BG308" i="5"/>
  <c r="BF308" i="5"/>
  <c r="T308" i="5"/>
  <c r="R308" i="5"/>
  <c r="P308" i="5"/>
  <c r="BI305" i="5"/>
  <c r="BH305" i="5"/>
  <c r="BG305" i="5"/>
  <c r="BF305" i="5"/>
  <c r="T305" i="5"/>
  <c r="R305" i="5"/>
  <c r="P305" i="5"/>
  <c r="BI302" i="5"/>
  <c r="BH302" i="5"/>
  <c r="BG302" i="5"/>
  <c r="BF302" i="5"/>
  <c r="T302" i="5"/>
  <c r="R302" i="5"/>
  <c r="P302" i="5"/>
  <c r="BI300" i="5"/>
  <c r="BH300" i="5"/>
  <c r="BG300" i="5"/>
  <c r="BF300" i="5"/>
  <c r="T300" i="5"/>
  <c r="R300" i="5"/>
  <c r="P300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80" i="5"/>
  <c r="BH280" i="5"/>
  <c r="BG280" i="5"/>
  <c r="BF280" i="5"/>
  <c r="T280" i="5"/>
  <c r="R280" i="5"/>
  <c r="P280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R270" i="5"/>
  <c r="P270" i="5"/>
  <c r="BI268" i="5"/>
  <c r="BH268" i="5"/>
  <c r="BG268" i="5"/>
  <c r="BF268" i="5"/>
  <c r="T268" i="5"/>
  <c r="R268" i="5"/>
  <c r="P268" i="5"/>
  <c r="BI264" i="5"/>
  <c r="BH264" i="5"/>
  <c r="BG264" i="5"/>
  <c r="BF264" i="5"/>
  <c r="T264" i="5"/>
  <c r="R264" i="5"/>
  <c r="P264" i="5"/>
  <c r="BI262" i="5"/>
  <c r="BH262" i="5"/>
  <c r="BG262" i="5"/>
  <c r="BF262" i="5"/>
  <c r="T262" i="5"/>
  <c r="R262" i="5"/>
  <c r="P262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5" i="5"/>
  <c r="BH235" i="5"/>
  <c r="BG235" i="5"/>
  <c r="BF235" i="5"/>
  <c r="T235" i="5"/>
  <c r="R235" i="5"/>
  <c r="P235" i="5"/>
  <c r="BI231" i="5"/>
  <c r="BH231" i="5"/>
  <c r="BG231" i="5"/>
  <c r="BF231" i="5"/>
  <c r="T231" i="5"/>
  <c r="R231" i="5"/>
  <c r="P231" i="5"/>
  <c r="BI228" i="5"/>
  <c r="BH228" i="5"/>
  <c r="BG228" i="5"/>
  <c r="BF228" i="5"/>
  <c r="T228" i="5"/>
  <c r="R228" i="5"/>
  <c r="P228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9" i="5"/>
  <c r="BH219" i="5"/>
  <c r="BG219" i="5"/>
  <c r="BF219" i="5"/>
  <c r="T219" i="5"/>
  <c r="R219" i="5"/>
  <c r="P219" i="5"/>
  <c r="BI210" i="5"/>
  <c r="BH210" i="5"/>
  <c r="BG210" i="5"/>
  <c r="BF210" i="5"/>
  <c r="T210" i="5"/>
  <c r="R210" i="5"/>
  <c r="P210" i="5"/>
  <c r="BI202" i="5"/>
  <c r="BH202" i="5"/>
  <c r="BG202" i="5"/>
  <c r="BF202" i="5"/>
  <c r="T202" i="5"/>
  <c r="R202" i="5"/>
  <c r="P202" i="5"/>
  <c r="BI194" i="5"/>
  <c r="BH194" i="5"/>
  <c r="BG194" i="5"/>
  <c r="BF194" i="5"/>
  <c r="T194" i="5"/>
  <c r="R194" i="5"/>
  <c r="P194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0" i="5"/>
  <c r="BH180" i="5"/>
  <c r="BG180" i="5"/>
  <c r="BF180" i="5"/>
  <c r="T180" i="5"/>
  <c r="R180" i="5"/>
  <c r="P180" i="5"/>
  <c r="BI175" i="5"/>
  <c r="BH175" i="5"/>
  <c r="BG175" i="5"/>
  <c r="BF175" i="5"/>
  <c r="T175" i="5"/>
  <c r="R175" i="5"/>
  <c r="P175" i="5"/>
  <c r="BI168" i="5"/>
  <c r="BH168" i="5"/>
  <c r="BG168" i="5"/>
  <c r="BF168" i="5"/>
  <c r="T168" i="5"/>
  <c r="R168" i="5"/>
  <c r="P168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4" i="5"/>
  <c r="BH144" i="5"/>
  <c r="BG144" i="5"/>
  <c r="BF144" i="5"/>
  <c r="T144" i="5"/>
  <c r="R144" i="5"/>
  <c r="P144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10" i="5"/>
  <c r="BH110" i="5"/>
  <c r="BG110" i="5"/>
  <c r="BF110" i="5"/>
  <c r="T110" i="5"/>
  <c r="R110" i="5"/>
  <c r="P110" i="5"/>
  <c r="BI107" i="5"/>
  <c r="BH107" i="5"/>
  <c r="BG107" i="5"/>
  <c r="BF107" i="5"/>
  <c r="T107" i="5"/>
  <c r="R107" i="5"/>
  <c r="P107" i="5"/>
  <c r="BI104" i="5"/>
  <c r="BH104" i="5"/>
  <c r="BG104" i="5"/>
  <c r="BF104" i="5"/>
  <c r="T104" i="5"/>
  <c r="R104" i="5"/>
  <c r="P104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J90" i="5"/>
  <c r="J89" i="5"/>
  <c r="F89" i="5"/>
  <c r="F87" i="5"/>
  <c r="E85" i="5"/>
  <c r="J59" i="5"/>
  <c r="J58" i="5"/>
  <c r="F58" i="5"/>
  <c r="F56" i="5"/>
  <c r="E54" i="5"/>
  <c r="J20" i="5"/>
  <c r="E20" i="5"/>
  <c r="F59" i="5" s="1"/>
  <c r="J19" i="5"/>
  <c r="J14" i="5"/>
  <c r="J56" i="5" s="1"/>
  <c r="E7" i="5"/>
  <c r="E50" i="5"/>
  <c r="J39" i="4"/>
  <c r="J38" i="4"/>
  <c r="AY58" i="1" s="1"/>
  <c r="J37" i="4"/>
  <c r="AX58" i="1"/>
  <c r="BI227" i="4"/>
  <c r="BH227" i="4"/>
  <c r="BG227" i="4"/>
  <c r="BF227" i="4"/>
  <c r="T227" i="4"/>
  <c r="T226" i="4" s="1"/>
  <c r="R227" i="4"/>
  <c r="R226" i="4"/>
  <c r="P227" i="4"/>
  <c r="P226" i="4"/>
  <c r="BI224" i="4"/>
  <c r="BH224" i="4"/>
  <c r="BG224" i="4"/>
  <c r="BF224" i="4"/>
  <c r="T224" i="4"/>
  <c r="R224" i="4"/>
  <c r="P224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6" i="4"/>
  <c r="BH186" i="4"/>
  <c r="BG186" i="4"/>
  <c r="BF186" i="4"/>
  <c r="T186" i="4"/>
  <c r="R186" i="4"/>
  <c r="P186" i="4"/>
  <c r="BI183" i="4"/>
  <c r="BH183" i="4"/>
  <c r="BG183" i="4"/>
  <c r="BF183" i="4"/>
  <c r="T183" i="4"/>
  <c r="R183" i="4"/>
  <c r="P183" i="4"/>
  <c r="BI178" i="4"/>
  <c r="BH178" i="4"/>
  <c r="BG178" i="4"/>
  <c r="BF178" i="4"/>
  <c r="T178" i="4"/>
  <c r="R178" i="4"/>
  <c r="P178" i="4"/>
  <c r="BI173" i="4"/>
  <c r="BH173" i="4"/>
  <c r="BG173" i="4"/>
  <c r="BF173" i="4"/>
  <c r="T173" i="4"/>
  <c r="R173" i="4"/>
  <c r="P173" i="4"/>
  <c r="BI168" i="4"/>
  <c r="BH168" i="4"/>
  <c r="BG168" i="4"/>
  <c r="BF168" i="4"/>
  <c r="T168" i="4"/>
  <c r="R168" i="4"/>
  <c r="P168" i="4"/>
  <c r="BI163" i="4"/>
  <c r="BH163" i="4"/>
  <c r="BG163" i="4"/>
  <c r="BF163" i="4"/>
  <c r="T163" i="4"/>
  <c r="R163" i="4"/>
  <c r="P163" i="4"/>
  <c r="BI153" i="4"/>
  <c r="BH153" i="4"/>
  <c r="BG153" i="4"/>
  <c r="BF153" i="4"/>
  <c r="T153" i="4"/>
  <c r="T152" i="4" s="1"/>
  <c r="R153" i="4"/>
  <c r="R152" i="4" s="1"/>
  <c r="P153" i="4"/>
  <c r="P152" i="4" s="1"/>
  <c r="BI150" i="4"/>
  <c r="BH150" i="4"/>
  <c r="BG150" i="4"/>
  <c r="BF150" i="4"/>
  <c r="T150" i="4"/>
  <c r="R150" i="4"/>
  <c r="P150" i="4"/>
  <c r="BI144" i="4"/>
  <c r="BH144" i="4"/>
  <c r="BG144" i="4"/>
  <c r="BF144" i="4"/>
  <c r="T144" i="4"/>
  <c r="R144" i="4"/>
  <c r="P144" i="4"/>
  <c r="BI135" i="4"/>
  <c r="BH135" i="4"/>
  <c r="BG135" i="4"/>
  <c r="BF135" i="4"/>
  <c r="T135" i="4"/>
  <c r="R135" i="4"/>
  <c r="P135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5" i="4"/>
  <c r="BH115" i="4"/>
  <c r="BG115" i="4"/>
  <c r="BF115" i="4"/>
  <c r="T115" i="4"/>
  <c r="R115" i="4"/>
  <c r="P115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R109" i="4"/>
  <c r="P109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J88" i="4"/>
  <c r="J87" i="4"/>
  <c r="F87" i="4"/>
  <c r="F85" i="4"/>
  <c r="E83" i="4"/>
  <c r="J59" i="4"/>
  <c r="J58" i="4"/>
  <c r="F58" i="4"/>
  <c r="F56" i="4"/>
  <c r="E54" i="4"/>
  <c r="J20" i="4"/>
  <c r="E20" i="4"/>
  <c r="F59" i="4"/>
  <c r="J19" i="4"/>
  <c r="J14" i="4"/>
  <c r="J56" i="4"/>
  <c r="E7" i="4"/>
  <c r="E50" i="4" s="1"/>
  <c r="J39" i="3"/>
  <c r="J38" i="3"/>
  <c r="AY57" i="1"/>
  <c r="J37" i="3"/>
  <c r="AX57" i="1"/>
  <c r="BI307" i="3"/>
  <c r="BH307" i="3"/>
  <c r="BG307" i="3"/>
  <c r="BF307" i="3"/>
  <c r="T307" i="3"/>
  <c r="T306" i="3"/>
  <c r="R307" i="3"/>
  <c r="R306" i="3"/>
  <c r="P307" i="3"/>
  <c r="P306" i="3" s="1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2" i="3"/>
  <c r="BH262" i="3"/>
  <c r="BG262" i="3"/>
  <c r="BF262" i="3"/>
  <c r="T262" i="3"/>
  <c r="R262" i="3"/>
  <c r="P262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9" i="3"/>
  <c r="BH249" i="3"/>
  <c r="BG249" i="3"/>
  <c r="BF249" i="3"/>
  <c r="T249" i="3"/>
  <c r="R249" i="3"/>
  <c r="P249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5" i="3"/>
  <c r="BH185" i="3"/>
  <c r="BG185" i="3"/>
  <c r="BF185" i="3"/>
  <c r="T185" i="3"/>
  <c r="R185" i="3"/>
  <c r="P185" i="3"/>
  <c r="BI179" i="3"/>
  <c r="BH179" i="3"/>
  <c r="BG179" i="3"/>
  <c r="BF179" i="3"/>
  <c r="T179" i="3"/>
  <c r="R179" i="3"/>
  <c r="P179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J91" i="3"/>
  <c r="J90" i="3"/>
  <c r="F90" i="3"/>
  <c r="F88" i="3"/>
  <c r="E86" i="3"/>
  <c r="J59" i="3"/>
  <c r="J58" i="3"/>
  <c r="F58" i="3"/>
  <c r="F56" i="3"/>
  <c r="E54" i="3"/>
  <c r="J20" i="3"/>
  <c r="E20" i="3"/>
  <c r="F91" i="3" s="1"/>
  <c r="J19" i="3"/>
  <c r="J14" i="3"/>
  <c r="J56" i="3" s="1"/>
  <c r="E7" i="3"/>
  <c r="E82" i="3"/>
  <c r="J37" i="2"/>
  <c r="J36" i="2"/>
  <c r="AY55" i="1"/>
  <c r="J35" i="2"/>
  <c r="AX55" i="1"/>
  <c r="BI108" i="2"/>
  <c r="BH108" i="2"/>
  <c r="BG108" i="2"/>
  <c r="BF108" i="2"/>
  <c r="T108" i="2"/>
  <c r="T107" i="2" s="1"/>
  <c r="R108" i="2"/>
  <c r="R107" i="2"/>
  <c r="P108" i="2"/>
  <c r="P107" i="2"/>
  <c r="BI105" i="2"/>
  <c r="BH105" i="2"/>
  <c r="BG105" i="2"/>
  <c r="BF105" i="2"/>
  <c r="T105" i="2"/>
  <c r="T104" i="2"/>
  <c r="R105" i="2"/>
  <c r="R104" i="2"/>
  <c r="P105" i="2"/>
  <c r="P104" i="2" s="1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1" i="2"/>
  <c r="F37" i="2" s="1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J34" i="2" s="1"/>
  <c r="T86" i="2"/>
  <c r="R86" i="2"/>
  <c r="P86" i="2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/>
  <c r="E7" i="2"/>
  <c r="E73" i="2" s="1"/>
  <c r="L50" i="1"/>
  <c r="AM50" i="1"/>
  <c r="AM49" i="1"/>
  <c r="L49" i="1"/>
  <c r="AM47" i="1"/>
  <c r="L47" i="1"/>
  <c r="L45" i="1"/>
  <c r="L44" i="1"/>
  <c r="J108" i="2"/>
  <c r="J303" i="3"/>
  <c r="BK220" i="3"/>
  <c r="J249" i="3"/>
  <c r="J233" i="3"/>
  <c r="J118" i="4"/>
  <c r="BK178" i="4"/>
  <c r="J94" i="4"/>
  <c r="BK238" i="5"/>
  <c r="J144" i="5"/>
  <c r="J324" i="5"/>
  <c r="BK122" i="5"/>
  <c r="J249" i="5"/>
  <c r="BK353" i="5"/>
  <c r="J128" i="6"/>
  <c r="J94" i="6"/>
  <c r="BK491" i="9"/>
  <c r="BK523" i="9"/>
  <c r="J352" i="9"/>
  <c r="J139" i="9"/>
  <c r="BK494" i="9"/>
  <c r="BK403" i="9"/>
  <c r="J251" i="9"/>
  <c r="BK486" i="9"/>
  <c r="BK450" i="9"/>
  <c r="J371" i="9"/>
  <c r="BK381" i="9"/>
  <c r="BK546" i="10"/>
  <c r="J217" i="10"/>
  <c r="J526" i="10"/>
  <c r="J226" i="10"/>
  <c r="J349" i="10"/>
  <c r="BK232" i="10"/>
  <c r="BK595" i="10"/>
  <c r="BK207" i="11"/>
  <c r="J129" i="11"/>
  <c r="BK238" i="12"/>
  <c r="J403" i="12"/>
  <c r="J173" i="12"/>
  <c r="J111" i="12"/>
  <c r="J114" i="13"/>
  <c r="BK177" i="15"/>
  <c r="BK192" i="15"/>
  <c r="J289" i="15"/>
  <c r="J161" i="15"/>
  <c r="J137" i="3"/>
  <c r="BK296" i="3"/>
  <c r="J100" i="3"/>
  <c r="J117" i="3"/>
  <c r="BK201" i="3"/>
  <c r="BK150" i="4"/>
  <c r="J153" i="4"/>
  <c r="J376" i="5"/>
  <c r="J161" i="5"/>
  <c r="J96" i="5"/>
  <c r="BK245" i="5"/>
  <c r="BK188" i="5"/>
  <c r="J268" i="5"/>
  <c r="BK569" i="9"/>
  <c r="BK355" i="9"/>
  <c r="J187" i="9"/>
  <c r="BK125" i="10"/>
  <c r="BK488" i="10"/>
  <c r="BK299" i="10"/>
  <c r="J286" i="10"/>
  <c r="BK549" i="10"/>
  <c r="J567" i="10"/>
  <c r="BK146" i="11"/>
  <c r="J324" i="12"/>
  <c r="BK100" i="12"/>
  <c r="BK294" i="12"/>
  <c r="BK309" i="13"/>
  <c r="J153" i="13"/>
  <c r="J126" i="13"/>
  <c r="BK161" i="15"/>
  <c r="BK212" i="15"/>
  <c r="BK133" i="15"/>
  <c r="J146" i="3"/>
  <c r="BK282" i="3"/>
  <c r="BK158" i="3"/>
  <c r="J215" i="3"/>
  <c r="J275" i="3"/>
  <c r="J191" i="3"/>
  <c r="BK227" i="4"/>
  <c r="J219" i="4"/>
  <c r="J321" i="5"/>
  <c r="BK161" i="5"/>
  <c r="BK155" i="5"/>
  <c r="BK139" i="5"/>
  <c r="J351" i="5"/>
  <c r="BK90" i="7"/>
  <c r="J458" i="9"/>
  <c r="BK400" i="9"/>
  <c r="BK257" i="9"/>
  <c r="BK466" i="9"/>
  <c r="BK190" i="9"/>
  <c r="J174" i="15"/>
  <c r="J189" i="15"/>
  <c r="J145" i="15"/>
  <c r="J289" i="3"/>
  <c r="J217" i="3"/>
  <c r="J390" i="5"/>
  <c r="BK282" i="5"/>
  <c r="BK210" i="5"/>
  <c r="BK379" i="5"/>
  <c r="BK96" i="5"/>
  <c r="J473" i="9"/>
  <c r="J197" i="9"/>
  <c r="J420" i="9"/>
  <c r="J337" i="9"/>
  <c r="J537" i="9"/>
  <c r="BK187" i="9"/>
  <c r="BK266" i="9"/>
  <c r="J304" i="9"/>
  <c r="J155" i="9"/>
  <c r="BK128" i="10"/>
  <c r="J118" i="10"/>
  <c r="J356" i="10"/>
  <c r="J283" i="10"/>
  <c r="J229" i="10"/>
  <c r="J514" i="10"/>
  <c r="BK123" i="11"/>
  <c r="J160" i="11"/>
  <c r="BK273" i="12"/>
  <c r="J294" i="12"/>
  <c r="BK357" i="12"/>
  <c r="BK222" i="12"/>
  <c r="BK244" i="12"/>
  <c r="J185" i="12"/>
  <c r="J150" i="13"/>
  <c r="J243" i="13"/>
  <c r="J168" i="13"/>
  <c r="J262" i="13"/>
  <c r="J209" i="13"/>
  <c r="J94" i="14"/>
  <c r="BK209" i="15"/>
  <c r="BK258" i="15"/>
  <c r="J299" i="15"/>
  <c r="BK91" i="15"/>
  <c r="J366" i="5"/>
  <c r="BK410" i="5"/>
  <c r="J186" i="5"/>
  <c r="BK614" i="9"/>
  <c r="BK260" i="9"/>
  <c r="BK271" i="10"/>
  <c r="J103" i="10"/>
  <c r="BK591" i="10"/>
  <c r="BK220" i="10"/>
  <c r="BK486" i="10"/>
  <c r="J606" i="10"/>
  <c r="J172" i="10"/>
  <c r="BK101" i="11"/>
  <c r="J135" i="11"/>
  <c r="BK345" i="12"/>
  <c r="BK324" i="12"/>
  <c r="J369" i="12"/>
  <c r="J235" i="13"/>
  <c r="BK197" i="15"/>
  <c r="AS61" i="1"/>
  <c r="J242" i="3"/>
  <c r="BK163" i="4"/>
  <c r="BK115" i="4"/>
  <c r="BK118" i="4"/>
  <c r="J280" i="5"/>
  <c r="J328" i="5"/>
  <c r="J180" i="5"/>
  <c r="BK394" i="5"/>
  <c r="J394" i="5"/>
  <c r="J102" i="6"/>
  <c r="BK593" i="9"/>
  <c r="J329" i="9"/>
  <c r="BK549" i="9"/>
  <c r="J395" i="9"/>
  <c r="J142" i="9"/>
  <c r="BK545" i="9"/>
  <c r="J157" i="9"/>
  <c r="J590" i="9"/>
  <c r="BK264" i="10"/>
  <c r="BK223" i="10"/>
  <c r="BK192" i="10"/>
  <c r="J143" i="10"/>
  <c r="BK134" i="10"/>
  <c r="J506" i="10"/>
  <c r="J101" i="11"/>
  <c r="J221" i="11"/>
  <c r="BK332" i="12"/>
  <c r="J310" i="12"/>
  <c r="J319" i="12"/>
  <c r="BK381" i="12"/>
  <c r="BK103" i="12"/>
  <c r="J309" i="13"/>
  <c r="J291" i="13"/>
  <c r="J252" i="13"/>
  <c r="BK212" i="13"/>
  <c r="BK130" i="14"/>
  <c r="J216" i="15"/>
  <c r="J271" i="15"/>
  <c r="J307" i="3"/>
  <c r="BK217" i="3"/>
  <c r="BK223" i="3"/>
  <c r="J109" i="4"/>
  <c r="BK194" i="5"/>
  <c r="J345" i="5"/>
  <c r="J295" i="5"/>
  <c r="J410" i="5"/>
  <c r="J121" i="6"/>
  <c r="BK503" i="9"/>
  <c r="BK217" i="9"/>
  <c r="J374" i="9"/>
  <c r="BK232" i="9"/>
  <c r="BK111" i="9"/>
  <c r="J464" i="9"/>
  <c r="BK155" i="9"/>
  <c r="J342" i="9"/>
  <c r="J603" i="10"/>
  <c r="BK109" i="10"/>
  <c r="J551" i="10"/>
  <c r="BK363" i="10"/>
  <c r="J425" i="10"/>
  <c r="BK184" i="10"/>
  <c r="J159" i="10"/>
  <c r="J175" i="10"/>
  <c r="J481" i="10"/>
  <c r="J213" i="11"/>
  <c r="J209" i="11"/>
  <c r="J349" i="12"/>
  <c r="BK314" i="12"/>
  <c r="J126" i="12"/>
  <c r="BK241" i="12"/>
  <c r="BK335" i="12"/>
  <c r="BK219" i="12"/>
  <c r="BK269" i="13"/>
  <c r="J313" i="13"/>
  <c r="J123" i="13"/>
  <c r="J200" i="13"/>
  <c r="J115" i="14"/>
  <c r="J234" i="15"/>
  <c r="J224" i="15"/>
  <c r="J277" i="3"/>
  <c r="J111" i="3"/>
  <c r="BK152" i="3"/>
  <c r="J269" i="3"/>
  <c r="J178" i="4"/>
  <c r="BK127" i="4"/>
  <c r="BK564" i="9"/>
  <c r="BK408" i="9"/>
  <c r="BK497" i="9"/>
  <c r="J190" i="9"/>
  <c r="BK214" i="9"/>
  <c r="J108" i="9"/>
  <c r="J349" i="9"/>
  <c r="J469" i="9"/>
  <c r="J602" i="9"/>
  <c r="BK122" i="9"/>
  <c r="BK529" i="10"/>
  <c r="J457" i="10"/>
  <c r="BK430" i="10"/>
  <c r="BK356" i="10"/>
  <c r="BK523" i="10"/>
  <c r="J146" i="11"/>
  <c r="J94" i="11"/>
  <c r="BK160" i="11"/>
  <c r="BK398" i="12"/>
  <c r="J142" i="12"/>
  <c r="BK307" i="12"/>
  <c r="J204" i="12"/>
  <c r="J238" i="12"/>
  <c r="J331" i="13"/>
  <c r="J295" i="13"/>
  <c r="J203" i="13"/>
  <c r="J192" i="13"/>
  <c r="BK162" i="13"/>
  <c r="J133" i="15"/>
  <c r="BK90" i="2"/>
  <c r="BK197" i="3"/>
  <c r="J97" i="3"/>
  <c r="BK124" i="4"/>
  <c r="BK121" i="4"/>
  <c r="J313" i="5"/>
  <c r="J298" i="5"/>
  <c r="J149" i="5"/>
  <c r="BK270" i="9"/>
  <c r="BK170" i="9"/>
  <c r="J488" i="9"/>
  <c r="BK429" i="9"/>
  <c r="J184" i="9"/>
  <c r="BK365" i="9"/>
  <c r="J208" i="9"/>
  <c r="J378" i="10"/>
  <c r="J115" i="10"/>
  <c r="J478" i="10"/>
  <c r="J591" i="10"/>
  <c r="J452" i="10"/>
  <c r="BK567" i="10"/>
  <c r="J498" i="10"/>
  <c r="J98" i="11"/>
  <c r="BK227" i="11"/>
  <c r="BK158" i="12"/>
  <c r="J353" i="12"/>
  <c r="BK270" i="12"/>
  <c r="BK183" i="13"/>
  <c r="J148" i="15"/>
  <c r="BK158" i="15"/>
  <c r="J125" i="15"/>
  <c r="J90" i="2"/>
  <c r="BK137" i="3"/>
  <c r="BK292" i="3"/>
  <c r="J226" i="3"/>
  <c r="BK216" i="4"/>
  <c r="BK186" i="4"/>
  <c r="BK249" i="5"/>
  <c r="J326" i="5"/>
  <c r="BK149" i="5"/>
  <c r="J353" i="5"/>
  <c r="BK94" i="6"/>
  <c r="J122" i="9"/>
  <c r="J301" i="9"/>
  <c r="BK488" i="9"/>
  <c r="J211" i="10"/>
  <c r="J410" i="10"/>
  <c r="BK565" i="10"/>
  <c r="J531" i="10"/>
  <c r="J353" i="10"/>
  <c r="J186" i="10"/>
  <c r="J138" i="11"/>
  <c r="BK126" i="11"/>
  <c r="J317" i="12"/>
  <c r="BK265" i="12"/>
  <c r="BK349" i="12"/>
  <c r="BK301" i="13"/>
  <c r="BK281" i="13"/>
  <c r="BK136" i="14"/>
  <c r="J200" i="15"/>
  <c r="J155" i="15"/>
  <c r="J102" i="2"/>
  <c r="J120" i="3"/>
  <c r="J206" i="3"/>
  <c r="BK307" i="3"/>
  <c r="BK185" i="3"/>
  <c r="J183" i="4"/>
  <c r="J127" i="4"/>
  <c r="BK280" i="5"/>
  <c r="BK158" i="5"/>
  <c r="J308" i="5"/>
  <c r="BK295" i="5"/>
  <c r="J142" i="6"/>
  <c r="J541" i="9"/>
  <c r="J547" i="9"/>
  <c r="BK599" i="9"/>
  <c r="J365" i="9"/>
  <c r="J292" i="9"/>
  <c r="J285" i="15"/>
  <c r="J105" i="2"/>
  <c r="J223" i="3"/>
  <c r="J239" i="3"/>
  <c r="J134" i="3"/>
  <c r="J188" i="5"/>
  <c r="J152" i="5"/>
  <c r="J222" i="5"/>
  <c r="J90" i="7"/>
  <c r="BK602" i="9"/>
  <c r="BK297" i="9"/>
  <c r="J307" i="9"/>
  <c r="BK337" i="9"/>
  <c r="BK520" i="9"/>
  <c r="J499" i="9"/>
  <c r="J181" i="10"/>
  <c r="J289" i="10"/>
  <c r="J476" i="10"/>
  <c r="J140" i="10"/>
  <c r="J619" i="10"/>
  <c r="BK103" i="10"/>
  <c r="J113" i="11"/>
  <c r="J329" i="12"/>
  <c r="J327" i="12"/>
  <c r="BK329" i="12"/>
  <c r="BK278" i="12"/>
  <c r="BK324" i="13"/>
  <c r="J306" i="13"/>
  <c r="BK123" i="13"/>
  <c r="J224" i="13"/>
  <c r="J124" i="14"/>
  <c r="J91" i="15"/>
  <c r="BK189" i="15"/>
  <c r="BK221" i="15"/>
  <c r="BK130" i="5"/>
  <c r="J113" i="5"/>
  <c r="BK387" i="5"/>
  <c r="J387" i="9"/>
  <c r="J438" i="9"/>
  <c r="BK478" i="10"/>
  <c r="J299" i="10"/>
  <c r="J503" i="10"/>
  <c r="BK570" i="10"/>
  <c r="J277" i="10"/>
  <c r="BK143" i="10"/>
  <c r="J393" i="10"/>
  <c r="BK196" i="11"/>
  <c r="J232" i="11"/>
  <c r="BK126" i="12"/>
  <c r="J158" i="12"/>
  <c r="BK271" i="13"/>
  <c r="J156" i="13"/>
  <c r="BK145" i="15"/>
  <c r="J149" i="3"/>
  <c r="BK254" i="3"/>
  <c r="BK194" i="4"/>
  <c r="J331" i="5"/>
  <c r="J136" i="5"/>
  <c r="BK321" i="5"/>
  <c r="BK116" i="5"/>
  <c r="BK415" i="5"/>
  <c r="BK124" i="6"/>
  <c r="J441" i="9"/>
  <c r="BK377" i="9"/>
  <c r="BK142" i="9"/>
  <c r="BK220" i="9"/>
  <c r="BK242" i="9"/>
  <c r="J202" i="9"/>
  <c r="J462" i="9"/>
  <c r="J297" i="9"/>
  <c r="J384" i="9"/>
  <c r="BK474" i="10"/>
  <c r="BK349" i="10"/>
  <c r="J331" i="10"/>
  <c r="BK450" i="10"/>
  <c r="BK433" i="10"/>
  <c r="BK579" i="10"/>
  <c r="BK305" i="10"/>
  <c r="J168" i="11"/>
  <c r="J161" i="12"/>
  <c r="BK179" i="12"/>
  <c r="J164" i="12"/>
  <c r="J278" i="12"/>
  <c r="J298" i="13"/>
  <c r="J100" i="13"/>
  <c r="J117" i="13"/>
  <c r="BK129" i="13"/>
  <c r="BK97" i="13"/>
  <c r="J209" i="15"/>
  <c r="BK125" i="15"/>
  <c r="J99" i="15"/>
  <c r="J168" i="15"/>
  <c r="BK143" i="3"/>
  <c r="BK246" i="3"/>
  <c r="BK135" i="4"/>
  <c r="J290" i="5"/>
  <c r="J282" i="5"/>
  <c r="J315" i="5"/>
  <c r="J168" i="5"/>
  <c r="J379" i="5"/>
  <c r="J113" i="6"/>
  <c r="BK557" i="9"/>
  <c r="J515" i="9"/>
  <c r="J151" i="9"/>
  <c r="J242" i="9"/>
  <c r="J223" i="9"/>
  <c r="J254" i="9"/>
  <c r="J270" i="9"/>
  <c r="J257" i="9"/>
  <c r="BK202" i="9"/>
  <c r="J238" i="10"/>
  <c r="J301" i="10"/>
  <c r="BK514" i="10"/>
  <c r="J474" i="10"/>
  <c r="BK476" i="10"/>
  <c r="BK526" i="10"/>
  <c r="J579" i="10"/>
  <c r="J110" i="11"/>
  <c r="J132" i="11"/>
  <c r="J387" i="12"/>
  <c r="J340" i="12"/>
  <c r="BK387" i="12"/>
  <c r="BK170" i="12"/>
  <c r="BK277" i="13"/>
  <c r="J142" i="13"/>
  <c r="BK267" i="13"/>
  <c r="BK126" i="13"/>
  <c r="J187" i="13"/>
  <c r="J110" i="14"/>
  <c r="BK168" i="15"/>
  <c r="BK151" i="15"/>
  <c r="J93" i="2"/>
  <c r="BK100" i="3"/>
  <c r="BK164" i="3"/>
  <c r="J282" i="3"/>
  <c r="J152" i="3"/>
  <c r="BK221" i="4"/>
  <c r="J112" i="4"/>
  <c r="J130" i="4"/>
  <c r="BK351" i="5"/>
  <c r="BK452" i="9"/>
  <c r="BK417" i="9"/>
  <c r="BK254" i="9"/>
  <c r="J593" i="9"/>
  <c r="BK317" i="9"/>
  <c r="J211" i="9"/>
  <c r="BK458" i="9"/>
  <c r="J549" i="9"/>
  <c r="J614" i="9"/>
  <c r="BK301" i="9"/>
  <c r="BK556" i="10"/>
  <c r="BK587" i="10"/>
  <c r="BK137" i="10"/>
  <c r="J556" i="10"/>
  <c r="J583" i="10"/>
  <c r="BK216" i="11"/>
  <c r="BK104" i="11"/>
  <c r="J378" i="12"/>
  <c r="BK255" i="12"/>
  <c r="J100" i="12"/>
  <c r="BK217" i="12"/>
  <c r="BK231" i="13"/>
  <c r="BK327" i="13"/>
  <c r="BK194" i="13"/>
  <c r="J118" i="14"/>
  <c r="J229" i="15"/>
  <c r="J95" i="2"/>
  <c r="BK277" i="3"/>
  <c r="J220" i="3"/>
  <c r="J201" i="3"/>
  <c r="J194" i="4"/>
  <c r="J254" i="5"/>
  <c r="BK268" i="5"/>
  <c r="J122" i="5"/>
  <c r="J258" i="5"/>
  <c r="BK102" i="6"/>
  <c r="J460" i="9"/>
  <c r="J381" i="9"/>
  <c r="BK414" i="9"/>
  <c r="J200" i="9"/>
  <c r="BK411" i="9"/>
  <c r="BK136" i="9"/>
  <c r="J476" i="9"/>
  <c r="J444" i="9"/>
  <c r="BK289" i="9"/>
  <c r="BK178" i="9"/>
  <c r="BK611" i="9"/>
  <c r="J276" i="9"/>
  <c r="J336" i="10"/>
  <c r="J131" i="10"/>
  <c r="J368" i="10"/>
  <c r="BK531" i="10"/>
  <c r="J615" i="10"/>
  <c r="J546" i="10"/>
  <c r="J203" i="11"/>
  <c r="BK138" i="11"/>
  <c r="J120" i="12"/>
  <c r="J281" i="12"/>
  <c r="J179" i="12"/>
  <c r="J391" i="12"/>
  <c r="J107" i="14"/>
  <c r="BK117" i="15"/>
  <c r="J203" i="15"/>
  <c r="BK95" i="2"/>
  <c r="J271" i="3"/>
  <c r="J170" i="3"/>
  <c r="BK211" i="3"/>
  <c r="BK249" i="3"/>
  <c r="J121" i="4"/>
  <c r="BK106" i="4"/>
  <c r="BK318" i="5"/>
  <c r="J228" i="5"/>
  <c r="J310" i="5"/>
  <c r="BK324" i="5"/>
  <c r="BK403" i="5"/>
  <c r="BK106" i="6"/>
  <c r="F39" i="7"/>
  <c r="BD62" i="1" s="1"/>
  <c r="BK423" i="10"/>
  <c r="J472" i="10"/>
  <c r="J423" i="10"/>
  <c r="J390" i="10"/>
  <c r="BK503" i="10"/>
  <c r="BK218" i="11"/>
  <c r="BK205" i="11"/>
  <c r="BK353" i="12"/>
  <c r="BK365" i="12"/>
  <c r="J322" i="12"/>
  <c r="J269" i="13"/>
  <c r="BK165" i="13"/>
  <c r="J129" i="13"/>
  <c r="J102" i="14"/>
  <c r="J151" i="15"/>
  <c r="BK94" i="15"/>
  <c r="J88" i="2"/>
  <c r="BK269" i="3"/>
  <c r="BK239" i="3"/>
  <c r="BK285" i="3"/>
  <c r="J185" i="3"/>
  <c r="BK144" i="4"/>
  <c r="BK109" i="4"/>
  <c r="J397" i="5"/>
  <c r="BK235" i="5"/>
  <c r="BK298" i="5"/>
  <c r="BK348" i="5"/>
  <c r="BK113" i="5"/>
  <c r="J286" i="5"/>
  <c r="J133" i="6"/>
  <c r="BK479" i="9"/>
  <c r="BK358" i="9"/>
  <c r="J435" i="9"/>
  <c r="BK108" i="9"/>
  <c r="BK229" i="9"/>
  <c r="J171" i="15"/>
  <c r="J262" i="5"/>
  <c r="BK128" i="6"/>
  <c r="J260" i="9"/>
  <c r="BK248" i="9"/>
  <c r="BK114" i="9"/>
  <c r="J248" i="9"/>
  <c r="BK139" i="9"/>
  <c r="BK251" i="9"/>
  <c r="J258" i="10"/>
  <c r="BK208" i="10"/>
  <c r="J470" i="10"/>
  <c r="BK443" i="10"/>
  <c r="BK457" i="10"/>
  <c r="J520" i="10"/>
  <c r="BK533" i="10"/>
  <c r="J561" i="10"/>
  <c r="BK176" i="11"/>
  <c r="J176" i="11"/>
  <c r="BK319" i="12"/>
  <c r="BK374" i="12"/>
  <c r="BK384" i="12"/>
  <c r="BK260" i="12"/>
  <c r="J361" i="12"/>
  <c r="J345" i="12"/>
  <c r="J197" i="13"/>
  <c r="BK192" i="13"/>
  <c r="BK246" i="13"/>
  <c r="J318" i="13"/>
  <c r="J138" i="13"/>
  <c r="BK124" i="14"/>
  <c r="BK267" i="15"/>
  <c r="J225" i="5"/>
  <c r="J133" i="5"/>
  <c r="J247" i="5"/>
  <c r="BK308" i="5"/>
  <c r="BK547" i="9"/>
  <c r="J181" i="9"/>
  <c r="J137" i="10"/>
  <c r="J542" i="10"/>
  <c r="J397" i="10"/>
  <c r="J427" i="10"/>
  <c r="J413" i="10"/>
  <c r="J120" i="11"/>
  <c r="BK110" i="11"/>
  <c r="J166" i="11"/>
  <c r="BK97" i="12"/>
  <c r="J260" i="12"/>
  <c r="BK300" i="12"/>
  <c r="BK118" i="14"/>
  <c r="BK165" i="15"/>
  <c r="BK215" i="3"/>
  <c r="J212" i="4"/>
  <c r="J150" i="4"/>
  <c r="BK264" i="5"/>
  <c r="BK254" i="5"/>
  <c r="BK328" i="5"/>
  <c r="J348" i="5"/>
  <c r="BK133" i="6"/>
  <c r="J491" i="9"/>
  <c r="BK499" i="9"/>
  <c r="BK238" i="9"/>
  <c r="J494" i="9"/>
  <c r="BK326" i="9"/>
  <c r="BK560" i="9"/>
  <c r="BK587" i="9"/>
  <c r="J535" i="9"/>
  <c r="BK526" i="9"/>
  <c r="J119" i="9"/>
  <c r="J202" i="10"/>
  <c r="J595" i="10"/>
  <c r="J501" i="10"/>
  <c r="BK483" i="10"/>
  <c r="J268" i="10"/>
  <c r="J205" i="10"/>
  <c r="BK318" i="10"/>
  <c r="BK506" i="10"/>
  <c r="BK209" i="11"/>
  <c r="J156" i="11"/>
  <c r="BK290" i="12"/>
  <c r="BK394" i="12"/>
  <c r="J372" i="12"/>
  <c r="J188" i="12"/>
  <c r="J265" i="12"/>
  <c r="J327" i="13"/>
  <c r="J171" i="13"/>
  <c r="BK177" i="13"/>
  <c r="BK306" i="13"/>
  <c r="J103" i="13"/>
  <c r="J127" i="14"/>
  <c r="J158" i="15"/>
  <c r="BK276" i="15"/>
  <c r="J192" i="15"/>
  <c r="BK148" i="15"/>
  <c r="J105" i="3"/>
  <c r="BK134" i="3"/>
  <c r="J108" i="3"/>
  <c r="BK191" i="3"/>
  <c r="BK362" i="5"/>
  <c r="BK247" i="5"/>
  <c r="J360" i="5"/>
  <c r="J270" i="5"/>
  <c r="BK270" i="5"/>
  <c r="J106" i="6"/>
  <c r="BK398" i="9"/>
  <c r="J339" i="9"/>
  <c r="BK473" i="9"/>
  <c r="J285" i="9"/>
  <c r="J229" i="9"/>
  <c r="J232" i="9"/>
  <c r="J238" i="9"/>
  <c r="J608" i="9"/>
  <c r="BK307" i="9"/>
  <c r="BK132" i="11"/>
  <c r="BK141" i="11"/>
  <c r="BK204" i="12"/>
  <c r="J284" i="12"/>
  <c r="J365" i="12"/>
  <c r="J167" i="12"/>
  <c r="J217" i="12"/>
  <c r="BK161" i="12"/>
  <c r="BK243" i="13"/>
  <c r="BK252" i="13"/>
  <c r="J267" i="13"/>
  <c r="J216" i="13"/>
  <c r="BK138" i="13"/>
  <c r="BK229" i="15"/>
  <c r="BK249" i="15"/>
  <c r="BK100" i="2"/>
  <c r="BK140" i="3"/>
  <c r="BK123" i="3"/>
  <c r="J251" i="3"/>
  <c r="BK146" i="3"/>
  <c r="BK183" i="4"/>
  <c r="BK212" i="4"/>
  <c r="BK100" i="4"/>
  <c r="J523" i="9"/>
  <c r="BK543" i="9"/>
  <c r="J526" i="9"/>
  <c r="BK368" i="9"/>
  <c r="BK285" i="9"/>
  <c r="J245" i="9"/>
  <c r="BK334" i="9"/>
  <c r="J471" i="9"/>
  <c r="BK274" i="10"/>
  <c r="J430" i="10"/>
  <c r="J529" i="10"/>
  <c r="J214" i="10"/>
  <c r="BK606" i="10"/>
  <c r="BK517" i="10"/>
  <c r="BK175" i="10"/>
  <c r="J207" i="11"/>
  <c r="BK221" i="11"/>
  <c r="BK173" i="12"/>
  <c r="J210" i="12"/>
  <c r="J335" i="12"/>
  <c r="BK182" i="12"/>
  <c r="BK135" i="12"/>
  <c r="BK295" i="13"/>
  <c r="BK286" i="13"/>
  <c r="J301" i="13"/>
  <c r="BK206" i="13"/>
  <c r="BK127" i="14"/>
  <c r="BK203" i="15"/>
  <c r="BK98" i="2"/>
  <c r="BK108" i="3"/>
  <c r="J131" i="3"/>
  <c r="J158" i="3"/>
  <c r="J199" i="4"/>
  <c r="J216" i="4"/>
  <c r="J284" i="5"/>
  <c r="J130" i="5"/>
  <c r="J194" i="5"/>
  <c r="BK345" i="5"/>
  <c r="BK390" i="5"/>
  <c r="J305" i="5"/>
  <c r="J124" i="6"/>
  <c r="J118" i="6"/>
  <c r="J497" i="9"/>
  <c r="J411" i="9"/>
  <c r="J506" i="9"/>
  <c r="BK349" i="9"/>
  <c r="J170" i="9"/>
  <c r="BK469" i="9"/>
  <c r="BK163" i="9"/>
  <c r="J111" i="9"/>
  <c r="J450" i="9"/>
  <c r="BK384" i="9"/>
  <c r="J220" i="9"/>
  <c r="BK208" i="9"/>
  <c r="BK539" i="9"/>
  <c r="BK332" i="9"/>
  <c r="J332" i="9"/>
  <c r="J597" i="10"/>
  <c r="J400" i="10"/>
  <c r="BK445" i="10"/>
  <c r="BK213" i="11"/>
  <c r="J314" i="12"/>
  <c r="BK228" i="12"/>
  <c r="BK135" i="13"/>
  <c r="BK263" i="15"/>
  <c r="J212" i="15"/>
  <c r="BK99" i="15"/>
  <c r="J273" i="3"/>
  <c r="J267" i="3"/>
  <c r="BK209" i="3"/>
  <c r="BK199" i="4"/>
  <c r="J168" i="4"/>
  <c r="BK342" i="5"/>
  <c r="J355" i="5"/>
  <c r="BK419" i="5"/>
  <c r="J110" i="6"/>
  <c r="J483" i="9"/>
  <c r="BK279" i="9"/>
  <c r="BK292" i="10"/>
  <c r="BK597" i="10"/>
  <c r="BK615" i="10"/>
  <c r="BK118" i="10"/>
  <c r="BK166" i="11"/>
  <c r="J270" i="12"/>
  <c r="J155" i="12"/>
  <c r="BK222" i="13"/>
  <c r="J162" i="13"/>
  <c r="BK107" i="14"/>
  <c r="J206" i="15"/>
  <c r="AS67" i="1"/>
  <c r="BK94" i="4"/>
  <c r="BK112" i="4"/>
  <c r="J288" i="5"/>
  <c r="BK331" i="5"/>
  <c r="BK107" i="5"/>
  <c r="BK382" i="5"/>
  <c r="F39" i="8"/>
  <c r="BD63" i="1" s="1"/>
  <c r="J368" i="9"/>
  <c r="BK295" i="15"/>
  <c r="J111" i="15"/>
  <c r="BK161" i="3"/>
  <c r="BK114" i="3"/>
  <c r="BK258" i="5"/>
  <c r="BK326" i="5"/>
  <c r="BK554" i="9"/>
  <c r="J479" i="9"/>
  <c r="BK329" i="9"/>
  <c r="BK460" i="9"/>
  <c r="BK438" i="9"/>
  <c r="BK581" i="9"/>
  <c r="J587" i="10"/>
  <c r="BK217" i="10"/>
  <c r="J357" i="12"/>
  <c r="BK225" i="12"/>
  <c r="BK317" i="12"/>
  <c r="J123" i="12"/>
  <c r="BK188" i="12"/>
  <c r="BK235" i="13"/>
  <c r="J97" i="13"/>
  <c r="BK159" i="13"/>
  <c r="J177" i="13"/>
  <c r="BK216" i="15"/>
  <c r="J114" i="15"/>
  <c r="BK292" i="15"/>
  <c r="J184" i="15"/>
  <c r="BK315" i="5"/>
  <c r="J119" i="5"/>
  <c r="J358" i="5"/>
  <c r="BK263" i="9"/>
  <c r="J314" i="9"/>
  <c r="BK425" i="10"/>
  <c r="J148" i="10"/>
  <c r="J296" i="10"/>
  <c r="BK159" i="10"/>
  <c r="J122" i="10"/>
  <c r="J535" i="10"/>
  <c r="BK229" i="11"/>
  <c r="J216" i="11"/>
  <c r="BK98" i="11"/>
  <c r="BK372" i="12"/>
  <c r="J152" i="12"/>
  <c r="BK156" i="13"/>
  <c r="BK224" i="15"/>
  <c r="BK236" i="3"/>
  <c r="BK271" i="3"/>
  <c r="J213" i="3"/>
  <c r="BK97" i="4"/>
  <c r="J382" i="5"/>
  <c r="BK175" i="5"/>
  <c r="BK136" i="5"/>
  <c r="BK290" i="5"/>
  <c r="J302" i="5"/>
  <c r="BK293" i="5"/>
  <c r="J263" i="9"/>
  <c r="J611" i="9"/>
  <c r="J326" i="9"/>
  <c r="BK360" i="10"/>
  <c r="BK106" i="10"/>
  <c r="J533" i="10"/>
  <c r="J517" i="10"/>
  <c r="J600" i="10"/>
  <c r="BK576" i="10"/>
  <c r="J141" i="11"/>
  <c r="BK232" i="11"/>
  <c r="J138" i="12"/>
  <c r="J290" i="12"/>
  <c r="J225" i="12"/>
  <c r="BK310" i="12"/>
  <c r="BK210" i="12"/>
  <c r="BK209" i="13"/>
  <c r="BK303" i="13"/>
  <c r="BK187" i="13"/>
  <c r="BK111" i="13"/>
  <c r="J180" i="15"/>
  <c r="J244" i="15"/>
  <c r="J295" i="15"/>
  <c r="J120" i="15"/>
  <c r="BK242" i="3"/>
  <c r="BK280" i="3"/>
  <c r="BK265" i="3"/>
  <c r="J135" i="4"/>
  <c r="BK273" i="5"/>
  <c r="BK300" i="5"/>
  <c r="BK228" i="5"/>
  <c r="J419" i="5"/>
  <c r="BK110" i="5"/>
  <c r="J36" i="7"/>
  <c r="AW62" i="1" s="1"/>
  <c r="J398" i="9"/>
  <c r="BK584" i="9"/>
  <c r="J282" i="9"/>
  <c r="BK360" i="9"/>
  <c r="BK387" i="9"/>
  <c r="J545" i="9"/>
  <c r="J617" i="9"/>
  <c r="BK345" i="9"/>
  <c r="BK501" i="10"/>
  <c r="BK178" i="10"/>
  <c r="BK112" i="10"/>
  <c r="BK554" i="10"/>
  <c r="BK258" i="10"/>
  <c r="BK603" i="10"/>
  <c r="BK481" i="10"/>
  <c r="BK189" i="10"/>
  <c r="J181" i="11"/>
  <c r="BK152" i="12"/>
  <c r="BK138" i="12"/>
  <c r="BK322" i="12"/>
  <c r="J106" i="12"/>
  <c r="J268" i="12"/>
  <c r="J324" i="13"/>
  <c r="BK203" i="13"/>
  <c r="BK197" i="13"/>
  <c r="BK227" i="13"/>
  <c r="BK150" i="13"/>
  <c r="J130" i="14"/>
  <c r="BK139" i="15"/>
  <c r="J249" i="15"/>
  <c r="BK88" i="2"/>
  <c r="BK259" i="3"/>
  <c r="BK303" i="3"/>
  <c r="J194" i="3"/>
  <c r="BK194" i="3"/>
  <c r="J214" i="4"/>
  <c r="BK214" i="4"/>
  <c r="BK288" i="5"/>
  <c r="BK292" i="9"/>
  <c r="BK447" i="9"/>
  <c r="BK362" i="9"/>
  <c r="J114" i="9"/>
  <c r="BK320" i="9"/>
  <c r="BK529" i="9"/>
  <c r="J403" i="9"/>
  <c r="J483" i="10"/>
  <c r="BK390" i="10"/>
  <c r="BK619" i="10"/>
  <c r="J360" i="10"/>
  <c r="J366" i="10"/>
  <c r="J163" i="11"/>
  <c r="BK236" i="11"/>
  <c r="J132" i="12"/>
  <c r="BK129" i="12"/>
  <c r="BK231" i="12"/>
  <c r="J374" i="12"/>
  <c r="J135" i="13"/>
  <c r="J111" i="13"/>
  <c r="BK120" i="13"/>
  <c r="J132" i="13"/>
  <c r="J267" i="15"/>
  <c r="BK203" i="4"/>
  <c r="J227" i="4"/>
  <c r="BK133" i="5"/>
  <c r="BK333" i="5"/>
  <c r="J368" i="5"/>
  <c r="J104" i="5"/>
  <c r="J130" i="9"/>
  <c r="BK471" i="9"/>
  <c r="BK371" i="9"/>
  <c r="BK578" i="9"/>
  <c r="J279" i="9"/>
  <c r="J518" i="9"/>
  <c r="J599" i="9"/>
  <c r="BK197" i="9"/>
  <c r="BK470" i="10"/>
  <c r="J264" i="10"/>
  <c r="BK343" i="10"/>
  <c r="BK235" i="10"/>
  <c r="BK202" i="10"/>
  <c r="BK329" i="10"/>
  <c r="BK296" i="10"/>
  <c r="J192" i="11"/>
  <c r="J229" i="11"/>
  <c r="J194" i="12"/>
  <c r="J384" i="12"/>
  <c r="BK164" i="12"/>
  <c r="BK117" i="13"/>
  <c r="BK271" i="15"/>
  <c r="J282" i="15"/>
  <c r="BK102" i="2"/>
  <c r="J86" i="2"/>
  <c r="J256" i="3"/>
  <c r="J114" i="3"/>
  <c r="J236" i="3"/>
  <c r="J155" i="3"/>
  <c r="J186" i="4"/>
  <c r="J191" i="4"/>
  <c r="J115" i="4"/>
  <c r="J210" i="5"/>
  <c r="BK104" i="5"/>
  <c r="BK256" i="5"/>
  <c r="BK119" i="5"/>
  <c r="J264" i="5"/>
  <c r="J231" i="5"/>
  <c r="J226" i="9"/>
  <c r="J423" i="9"/>
  <c r="BK617" i="9"/>
  <c r="J549" i="10"/>
  <c r="J305" i="10"/>
  <c r="BK353" i="10"/>
  <c r="J192" i="10"/>
  <c r="J189" i="10"/>
  <c r="J232" i="10"/>
  <c r="BK94" i="11"/>
  <c r="J236" i="11"/>
  <c r="BK167" i="12"/>
  <c r="J297" i="12"/>
  <c r="J170" i="12"/>
  <c r="BK103" i="13"/>
  <c r="BK216" i="13"/>
  <c r="BK171" i="15"/>
  <c r="BK114" i="15"/>
  <c r="BK286" i="5"/>
  <c r="BK397" i="5"/>
  <c r="J219" i="5"/>
  <c r="BK90" i="8"/>
  <c r="BK590" i="9"/>
  <c r="BK282" i="9"/>
  <c r="BK572" i="9"/>
  <c r="J194" i="9"/>
  <c r="J178" i="9"/>
  <c r="J253" i="15"/>
  <c r="BK180" i="15"/>
  <c r="J91" i="2"/>
  <c r="J299" i="3"/>
  <c r="J197" i="3"/>
  <c r="J173" i="4"/>
  <c r="J362" i="5"/>
  <c r="BK144" i="5"/>
  <c r="J273" i="5"/>
  <c r="BK121" i="6"/>
  <c r="J512" i="9"/>
  <c r="BK426" i="9"/>
  <c r="BK148" i="9"/>
  <c r="J217" i="9"/>
  <c r="J557" i="9"/>
  <c r="BK374" i="9"/>
  <c r="J578" i="9"/>
  <c r="J390" i="9"/>
  <c r="J445" i="10"/>
  <c r="BK461" i="10"/>
  <c r="BK498" i="10"/>
  <c r="J112" i="10"/>
  <c r="J208" i="10"/>
  <c r="BK283" i="10"/>
  <c r="J570" i="10"/>
  <c r="BK472" i="10"/>
  <c r="J104" i="11"/>
  <c r="BK211" i="11"/>
  <c r="BK163" i="11"/>
  <c r="BK155" i="12"/>
  <c r="J244" i="12"/>
  <c r="BK185" i="12"/>
  <c r="BK120" i="12"/>
  <c r="BK409" i="12"/>
  <c r="J246" i="13"/>
  <c r="BK291" i="13"/>
  <c r="BK279" i="13"/>
  <c r="J240" i="13"/>
  <c r="BK94" i="14"/>
  <c r="BK155" i="15"/>
  <c r="BK136" i="15"/>
  <c r="BK130" i="15"/>
  <c r="BK310" i="5"/>
  <c r="BK336" i="5"/>
  <c r="BK605" i="9"/>
  <c r="BK127" i="9"/>
  <c r="BK427" i="10"/>
  <c r="J433" i="10"/>
  <c r="BK336" i="10"/>
  <c r="BK151" i="11"/>
  <c r="J287" i="12"/>
  <c r="J248" i="12"/>
  <c r="J94" i="15"/>
  <c r="BK267" i="3"/>
  <c r="J179" i="3"/>
  <c r="J97" i="4"/>
  <c r="J203" i="4"/>
  <c r="BK373" i="5"/>
  <c r="J373" i="5"/>
  <c r="BK110" i="6"/>
  <c r="J529" i="9"/>
  <c r="BK194" i="9"/>
  <c r="J320" i="9"/>
  <c r="J509" i="9"/>
  <c r="J569" i="9"/>
  <c r="J466" i="9"/>
  <c r="BK286" i="10"/>
  <c r="BK397" i="10"/>
  <c r="BK245" i="10"/>
  <c r="J178" i="10"/>
  <c r="J171" i="11"/>
  <c r="BK168" i="11"/>
  <c r="BK287" i="12"/>
  <c r="J332" i="12"/>
  <c r="J286" i="13"/>
  <c r="J259" i="13"/>
  <c r="BK132" i="13"/>
  <c r="J99" i="14"/>
  <c r="BK239" i="15"/>
  <c r="BK289" i="15"/>
  <c r="J136" i="15"/>
  <c r="BK105" i="3"/>
  <c r="J403" i="5"/>
  <c r="J245" i="5"/>
  <c r="J339" i="5"/>
  <c r="BK225" i="5"/>
  <c r="J564" i="9"/>
  <c r="BK532" i="9"/>
  <c r="BK276" i="9"/>
  <c r="J572" i="9"/>
  <c r="BK393" i="9"/>
  <c r="J408" i="9"/>
  <c r="J468" i="10"/>
  <c r="J280" i="10"/>
  <c r="BK314" i="10"/>
  <c r="BK226" i="10"/>
  <c r="J209" i="3"/>
  <c r="J224" i="4"/>
  <c r="J387" i="5"/>
  <c r="J587" i="9"/>
  <c r="J163" i="9"/>
  <c r="J358" i="9"/>
  <c r="BK130" i="9"/>
  <c r="BK166" i="9"/>
  <c r="J311" i="10"/>
  <c r="J235" i="10"/>
  <c r="BK229" i="10"/>
  <c r="J126" i="11"/>
  <c r="J394" i="12"/>
  <c r="BK111" i="12"/>
  <c r="J412" i="12"/>
  <c r="J231" i="13"/>
  <c r="BK106" i="13"/>
  <c r="BK111" i="15"/>
  <c r="BK91" i="2"/>
  <c r="BK251" i="3"/>
  <c r="BK97" i="3"/>
  <c r="J280" i="3"/>
  <c r="BK224" i="4"/>
  <c r="J371" i="5"/>
  <c r="J202" i="5"/>
  <c r="BK219" i="5"/>
  <c r="J415" i="5"/>
  <c r="BK118" i="6"/>
  <c r="BK537" i="9"/>
  <c r="J560" i="9"/>
  <c r="J323" i="9"/>
  <c r="J596" i="9"/>
  <c r="BK181" i="9"/>
  <c r="BK512" i="9"/>
  <c r="J454" i="9"/>
  <c r="BK390" i="9"/>
  <c r="J539" i="9"/>
  <c r="BK551" i="9"/>
  <c r="BK454" i="9"/>
  <c r="J136" i="9"/>
  <c r="BK172" i="10"/>
  <c r="J454" i="10"/>
  <c r="BK280" i="10"/>
  <c r="J372" i="10"/>
  <c r="J123" i="11"/>
  <c r="BK340" i="12"/>
  <c r="J135" i="12"/>
  <c r="BK153" i="13"/>
  <c r="J122" i="14"/>
  <c r="BK299" i="15"/>
  <c r="J98" i="2"/>
  <c r="BK229" i="3"/>
  <c r="J161" i="3"/>
  <c r="BK256" i="3"/>
  <c r="J100" i="4"/>
  <c r="J336" i="5"/>
  <c r="J99" i="5"/>
  <c r="BK368" i="5"/>
  <c r="BK113" i="6"/>
  <c r="J554" i="9"/>
  <c r="J400" i="9"/>
  <c r="J109" i="10"/>
  <c r="J223" i="10"/>
  <c r="BK238" i="10"/>
  <c r="J576" i="10"/>
  <c r="BK520" i="10"/>
  <c r="BK203" i="11"/>
  <c r="BK171" i="11"/>
  <c r="J129" i="12"/>
  <c r="J234" i="12"/>
  <c r="J251" i="12"/>
  <c r="BK288" i="13"/>
  <c r="J165" i="13"/>
  <c r="J104" i="15"/>
  <c r="BK206" i="15"/>
  <c r="BK86" i="2"/>
  <c r="BK289" i="3"/>
  <c r="BK262" i="3"/>
  <c r="BK275" i="3"/>
  <c r="BK219" i="4"/>
  <c r="BK242" i="5"/>
  <c r="BK202" i="5"/>
  <c r="J158" i="5"/>
  <c r="J139" i="6"/>
  <c r="J414" i="9"/>
  <c r="BK223" i="9"/>
  <c r="BK311" i="9"/>
  <c r="BK339" i="9"/>
  <c r="J292" i="15"/>
  <c r="J142" i="15"/>
  <c r="J246" i="3"/>
  <c r="J265" i="3"/>
  <c r="BK120" i="3"/>
  <c r="BK231" i="5"/>
  <c r="J242" i="5"/>
  <c r="BK99" i="6"/>
  <c r="BK509" i="9"/>
  <c r="BK575" i="9"/>
  <c r="BK151" i="9"/>
  <c r="BK133" i="9"/>
  <c r="BK608" i="9"/>
  <c r="J343" i="10"/>
  <c r="BK573" i="10"/>
  <c r="BK558" i="10"/>
  <c r="BK372" i="10"/>
  <c r="J314" i="10"/>
  <c r="J187" i="11"/>
  <c r="J211" i="11"/>
  <c r="BK416" i="12"/>
  <c r="BK132" i="12"/>
  <c r="BK281" i="12"/>
  <c r="J97" i="12"/>
  <c r="J271" i="13"/>
  <c r="BK331" i="13"/>
  <c r="BK313" i="13"/>
  <c r="BK114" i="13"/>
  <c r="BK244" i="15"/>
  <c r="J239" i="15"/>
  <c r="J165" i="15"/>
  <c r="BK285" i="15"/>
  <c r="BK174" i="15"/>
  <c r="J238" i="5"/>
  <c r="BK284" i="5"/>
  <c r="BK518" i="9"/>
  <c r="J558" i="10"/>
  <c r="J220" i="10"/>
  <c r="BK277" i="10"/>
  <c r="BK351" i="10"/>
  <c r="J274" i="10"/>
  <c r="BK368" i="10"/>
  <c r="BK535" i="10"/>
  <c r="BK205" i="10"/>
  <c r="J134" i="10"/>
  <c r="J205" i="11"/>
  <c r="J228" i="12"/>
  <c r="J219" i="12"/>
  <c r="BK283" i="13"/>
  <c r="BK110" i="14"/>
  <c r="J130" i="15"/>
  <c r="J285" i="3"/>
  <c r="J296" i="3"/>
  <c r="J229" i="3"/>
  <c r="BK131" i="3"/>
  <c r="BK155" i="3"/>
  <c r="J106" i="4"/>
  <c r="BK99" i="5"/>
  <c r="J235" i="5"/>
  <c r="BK222" i="5"/>
  <c r="J139" i="5"/>
  <c r="BK180" i="5"/>
  <c r="F37" i="8"/>
  <c r="BB63" i="1"/>
  <c r="J426" i="9"/>
  <c r="BK119" i="9"/>
  <c r="J133" i="9"/>
  <c r="BK200" i="9"/>
  <c r="J308" i="10"/>
  <c r="J106" i="10"/>
  <c r="J245" i="10"/>
  <c r="BK366" i="10"/>
  <c r="J351" i="10"/>
  <c r="BK156" i="11"/>
  <c r="BK135" i="11"/>
  <c r="J231" i="12"/>
  <c r="BK369" i="12"/>
  <c r="BK251" i="12"/>
  <c r="BK246" i="12"/>
  <c r="J416" i="12"/>
  <c r="J279" i="13"/>
  <c r="J277" i="13"/>
  <c r="BK171" i="13"/>
  <c r="BK219" i="13"/>
  <c r="J159" i="13"/>
  <c r="BK234" i="15"/>
  <c r="BK200" i="15"/>
  <c r="BK282" i="15"/>
  <c r="BK104" i="15"/>
  <c r="BK273" i="3"/>
  <c r="BK170" i="3"/>
  <c r="J221" i="4"/>
  <c r="J107" i="5"/>
  <c r="J110" i="5"/>
  <c r="BK262" i="5"/>
  <c r="BK186" i="5"/>
  <c r="BK146" i="6"/>
  <c r="J575" i="9"/>
  <c r="J452" i="9"/>
  <c r="BK184" i="9"/>
  <c r="J289" i="9"/>
  <c r="J377" i="9"/>
  <c r="J214" i="9"/>
  <c r="J584" i="9"/>
  <c r="J447" i="9"/>
  <c r="J543" i="9"/>
  <c r="J148" i="9"/>
  <c r="J346" i="10"/>
  <c r="J443" i="10"/>
  <c r="BK454" i="10"/>
  <c r="J329" i="10"/>
  <c r="J318" i="10"/>
  <c r="BK140" i="10"/>
  <c r="BK542" i="10"/>
  <c r="BK181" i="11"/>
  <c r="J223" i="11"/>
  <c r="BK192" i="11"/>
  <c r="J255" i="12"/>
  <c r="J176" i="12"/>
  <c r="BK284" i="12"/>
  <c r="BK142" i="12"/>
  <c r="J409" i="12"/>
  <c r="BK318" i="13"/>
  <c r="BK298" i="13"/>
  <c r="J106" i="13"/>
  <c r="J212" i="13"/>
  <c r="J281" i="13"/>
  <c r="J120" i="13"/>
  <c r="BK102" i="14"/>
  <c r="J197" i="15"/>
  <c r="BK105" i="2"/>
  <c r="J140" i="3"/>
  <c r="J211" i="3"/>
  <c r="BK233" i="3"/>
  <c r="J259" i="3"/>
  <c r="BK153" i="4"/>
  <c r="BK152" i="4" s="1"/>
  <c r="J152" i="4" s="1"/>
  <c r="J66" i="4" s="1"/>
  <c r="BK173" i="4"/>
  <c r="BK483" i="9"/>
  <c r="J345" i="9"/>
  <c r="BK211" i="9"/>
  <c r="J417" i="9"/>
  <c r="BK235" i="9"/>
  <c r="J503" i="9"/>
  <c r="BK596" i="9"/>
  <c r="BK175" i="9"/>
  <c r="J362" i="9"/>
  <c r="BK600" i="10"/>
  <c r="BK131" i="10"/>
  <c r="J363" i="10"/>
  <c r="J165" i="10"/>
  <c r="BK551" i="10"/>
  <c r="BK113" i="11"/>
  <c r="J196" i="11"/>
  <c r="BK297" i="12"/>
  <c r="J246" i="12"/>
  <c r="J381" i="12"/>
  <c r="BK268" i="12"/>
  <c r="BK303" i="12"/>
  <c r="BK378" i="12"/>
  <c r="BK262" i="13"/>
  <c r="BK256" i="13"/>
  <c r="J219" i="13"/>
  <c r="BK108" i="2"/>
  <c r="J164" i="3"/>
  <c r="J254" i="3"/>
  <c r="J292" i="3"/>
  <c r="BK206" i="3"/>
  <c r="J143" i="3"/>
  <c r="J124" i="4"/>
  <c r="BK130" i="4"/>
  <c r="J333" i="5"/>
  <c r="BK302" i="5"/>
  <c r="J155" i="5"/>
  <c r="J160" i="9"/>
  <c r="BK506" i="9"/>
  <c r="BK464" i="9"/>
  <c r="BK432" i="9"/>
  <c r="BK323" i="9"/>
  <c r="J581" i="9"/>
  <c r="BK395" i="9"/>
  <c r="J127" i="9"/>
  <c r="BK444" i="9"/>
  <c r="BK541" i="9"/>
  <c r="BK268" i="10"/>
  <c r="BK400" i="10"/>
  <c r="J554" i="10"/>
  <c r="J486" i="10"/>
  <c r="BK289" i="10"/>
  <c r="J573" i="10"/>
  <c r="BK165" i="10"/>
  <c r="J218" i="11"/>
  <c r="J300" i="5"/>
  <c r="BK139" i="6"/>
  <c r="J175" i="9"/>
  <c r="BK420" i="9"/>
  <c r="BK186" i="10"/>
  <c r="BK583" i="10"/>
  <c r="J461" i="10"/>
  <c r="J450" i="10"/>
  <c r="BK410" i="10"/>
  <c r="J151" i="11"/>
  <c r="BK129" i="11"/>
  <c r="BK107" i="11"/>
  <c r="BK391" i="12"/>
  <c r="J398" i="12"/>
  <c r="BK259" i="13"/>
  <c r="BK249" i="13"/>
  <c r="BK253" i="15"/>
  <c r="J108" i="15"/>
  <c r="BK108" i="15"/>
  <c r="BK299" i="3"/>
  <c r="J262" i="3"/>
  <c r="BK117" i="3"/>
  <c r="BK226" i="3"/>
  <c r="BK149" i="3"/>
  <c r="BK179" i="3"/>
  <c r="BK168" i="4"/>
  <c r="BK191" i="4"/>
  <c r="BK366" i="5"/>
  <c r="BK152" i="5"/>
  <c r="BK339" i="5"/>
  <c r="BK371" i="5"/>
  <c r="BK355" i="5"/>
  <c r="J146" i="6"/>
  <c r="J90" i="8"/>
  <c r="J486" i="9"/>
  <c r="BK157" i="9"/>
  <c r="J266" i="9"/>
  <c r="J117" i="15"/>
  <c r="J276" i="15"/>
  <c r="AS56" i="1"/>
  <c r="BK360" i="5"/>
  <c r="J116" i="5"/>
  <c r="BK376" i="5"/>
  <c r="J175" i="5"/>
  <c r="J393" i="9"/>
  <c r="BK515" i="9"/>
  <c r="BK226" i="9"/>
  <c r="J360" i="9"/>
  <c r="J334" i="9"/>
  <c r="J488" i="10"/>
  <c r="BK346" i="10"/>
  <c r="J537" i="10"/>
  <c r="BK308" i="10"/>
  <c r="BK384" i="10"/>
  <c r="J184" i="10"/>
  <c r="BK148" i="10"/>
  <c r="J125" i="10"/>
  <c r="BK223" i="11"/>
  <c r="J227" i="11"/>
  <c r="J222" i="12"/>
  <c r="BK117" i="12"/>
  <c r="BK234" i="12"/>
  <c r="BK176" i="12"/>
  <c r="J288" i="13"/>
  <c r="J283" i="13"/>
  <c r="J249" i="13"/>
  <c r="BK200" i="13"/>
  <c r="J136" i="14"/>
  <c r="J263" i="15"/>
  <c r="J221" i="15"/>
  <c r="J258" i="15"/>
  <c r="J293" i="5"/>
  <c r="BK313" i="5"/>
  <c r="BK314" i="9"/>
  <c r="BK352" i="9"/>
  <c r="BK311" i="10"/>
  <c r="J128" i="10"/>
  <c r="BK452" i="10"/>
  <c r="BK468" i="10"/>
  <c r="BK214" i="10"/>
  <c r="BK413" i="10"/>
  <c r="BK120" i="11"/>
  <c r="J182" i="12"/>
  <c r="J300" i="12"/>
  <c r="BK123" i="12"/>
  <c r="BK115" i="14"/>
  <c r="J100" i="2"/>
  <c r="BK111" i="3"/>
  <c r="BK213" i="3"/>
  <c r="J123" i="3"/>
  <c r="J144" i="4"/>
  <c r="J163" i="4"/>
  <c r="BK168" i="5"/>
  <c r="BK305" i="5"/>
  <c r="J256" i="5"/>
  <c r="J99" i="6"/>
  <c r="J532" i="9"/>
  <c r="J429" i="9"/>
  <c r="J166" i="9"/>
  <c r="BK441" i="9"/>
  <c r="J311" i="9"/>
  <c r="BK342" i="9"/>
  <c r="BK423" i="9"/>
  <c r="BK537" i="10"/>
  <c r="BK162" i="10"/>
  <c r="BK561" i="10"/>
  <c r="J565" i="10"/>
  <c r="BK393" i="10"/>
  <c r="BK378" i="10"/>
  <c r="BK122" i="10"/>
  <c r="BK194" i="11"/>
  <c r="J114" i="12"/>
  <c r="J241" i="12"/>
  <c r="BK114" i="12"/>
  <c r="J273" i="12"/>
  <c r="J256" i="13"/>
  <c r="BK240" i="13"/>
  <c r="J222" i="13"/>
  <c r="BK168" i="13"/>
  <c r="BK99" i="14"/>
  <c r="J139" i="15"/>
  <c r="BK184" i="15"/>
  <c r="J177" i="15"/>
  <c r="BK358" i="5"/>
  <c r="J342" i="5"/>
  <c r="J318" i="5"/>
  <c r="BK142" i="6"/>
  <c r="BK462" i="9"/>
  <c r="BK245" i="9"/>
  <c r="J432" i="9"/>
  <c r="J235" i="9"/>
  <c r="BK304" i="9"/>
  <c r="J355" i="9"/>
  <c r="BK476" i="9"/>
  <c r="J520" i="9"/>
  <c r="BK301" i="10"/>
  <c r="J162" i="10"/>
  <c r="BK181" i="10"/>
  <c r="J384" i="10"/>
  <c r="J292" i="10"/>
  <c r="J194" i="11"/>
  <c r="J107" i="11"/>
  <c r="J307" i="12"/>
  <c r="BK106" i="12"/>
  <c r="J103" i="12"/>
  <c r="BK194" i="12"/>
  <c r="BK248" i="12"/>
  <c r="BK403" i="12"/>
  <c r="J206" i="13"/>
  <c r="BK100" i="13"/>
  <c r="J303" i="13"/>
  <c r="BK224" i="13"/>
  <c r="BK122" i="14"/>
  <c r="BK120" i="15"/>
  <c r="BK93" i="2"/>
  <c r="J605" i="9"/>
  <c r="J317" i="9"/>
  <c r="J551" i="9"/>
  <c r="BK160" i="9"/>
  <c r="BK435" i="9"/>
  <c r="BK535" i="9"/>
  <c r="J523" i="10"/>
  <c r="J271" i="10"/>
  <c r="BK331" i="10"/>
  <c r="BK211" i="10"/>
  <c r="BK115" i="10"/>
  <c r="BK187" i="11"/>
  <c r="BK327" i="12"/>
  <c r="J303" i="12"/>
  <c r="BK361" i="12"/>
  <c r="J117" i="12"/>
  <c r="BK412" i="12"/>
  <c r="J194" i="13"/>
  <c r="J183" i="13"/>
  <c r="J227" i="13"/>
  <c r="BK142" i="13"/>
  <c r="BK142" i="15"/>
  <c r="F34" i="2" l="1"/>
  <c r="R602" i="10"/>
  <c r="T170" i="11"/>
  <c r="T602" i="10"/>
  <c r="P602" i="10"/>
  <c r="P170" i="11"/>
  <c r="T96" i="3"/>
  <c r="T200" i="3"/>
  <c r="P222" i="3"/>
  <c r="T222" i="3"/>
  <c r="R295" i="3"/>
  <c r="BK93" i="4"/>
  <c r="J93" i="4"/>
  <c r="J65" i="4" s="1"/>
  <c r="R162" i="4"/>
  <c r="P95" i="5"/>
  <c r="R193" i="5"/>
  <c r="T218" i="5"/>
  <c r="T386" i="5"/>
  <c r="BK117" i="6"/>
  <c r="J117" i="6"/>
  <c r="J67" i="6" s="1"/>
  <c r="T117" i="6"/>
  <c r="BK169" i="9"/>
  <c r="J169" i="9" s="1"/>
  <c r="J66" i="9" s="1"/>
  <c r="R169" i="9"/>
  <c r="P241" i="9"/>
  <c r="BK275" i="9"/>
  <c r="J275" i="9" s="1"/>
  <c r="J69" i="9" s="1"/>
  <c r="T275" i="9"/>
  <c r="P288" i="9"/>
  <c r="T288" i="9"/>
  <c r="R300" i="9"/>
  <c r="P468" i="9"/>
  <c r="P514" i="9"/>
  <c r="R525" i="9"/>
  <c r="T531" i="9"/>
  <c r="T553" i="9"/>
  <c r="BK102" i="10"/>
  <c r="J102" i="10"/>
  <c r="J65" i="10"/>
  <c r="BK317" i="10"/>
  <c r="J317" i="10"/>
  <c r="J67" i="10" s="1"/>
  <c r="BK412" i="10"/>
  <c r="J412" i="10"/>
  <c r="J70" i="10" s="1"/>
  <c r="P590" i="10"/>
  <c r="P589" i="10"/>
  <c r="P93" i="11"/>
  <c r="BK186" i="11"/>
  <c r="J186" i="11" s="1"/>
  <c r="J68" i="11" s="1"/>
  <c r="R96" i="12"/>
  <c r="T237" i="12"/>
  <c r="P254" i="12"/>
  <c r="T254" i="12"/>
  <c r="P277" i="12"/>
  <c r="R277" i="12"/>
  <c r="BK390" i="12"/>
  <c r="J390" i="12"/>
  <c r="J70" i="12"/>
  <c r="BK397" i="12"/>
  <c r="J397" i="12"/>
  <c r="J71" i="12"/>
  <c r="BK215" i="13"/>
  <c r="J215" i="13"/>
  <c r="J66" i="13" s="1"/>
  <c r="BK226" i="13"/>
  <c r="J226" i="13"/>
  <c r="J67" i="13" s="1"/>
  <c r="R255" i="13"/>
  <c r="BK312" i="13"/>
  <c r="J312" i="13" s="1"/>
  <c r="J71" i="13" s="1"/>
  <c r="R106" i="14"/>
  <c r="R114" i="14"/>
  <c r="T121" i="14"/>
  <c r="P200" i="3"/>
  <c r="P295" i="3"/>
  <c r="P234" i="5"/>
  <c r="T375" i="5"/>
  <c r="BK109" i="6"/>
  <c r="J109" i="6" s="1"/>
  <c r="J66" i="6" s="1"/>
  <c r="T127" i="6"/>
  <c r="BK107" i="9"/>
  <c r="BK193" i="9"/>
  <c r="J193" i="9"/>
  <c r="J67" i="9" s="1"/>
  <c r="T241" i="9"/>
  <c r="R275" i="9"/>
  <c r="BK300" i="9"/>
  <c r="J300" i="9"/>
  <c r="J71" i="9" s="1"/>
  <c r="P300" i="9"/>
  <c r="BK468" i="9"/>
  <c r="J468" i="9" s="1"/>
  <c r="J73" i="9" s="1"/>
  <c r="R482" i="9"/>
  <c r="BK525" i="9"/>
  <c r="J525" i="9"/>
  <c r="J78" i="9" s="1"/>
  <c r="R568" i="9"/>
  <c r="R567" i="9"/>
  <c r="R93" i="11"/>
  <c r="P186" i="11"/>
  <c r="BK237" i="12"/>
  <c r="J237" i="12"/>
  <c r="J66" i="12"/>
  <c r="R293" i="12"/>
  <c r="R390" i="12"/>
  <c r="P215" i="13"/>
  <c r="R226" i="13"/>
  <c r="P255" i="13"/>
  <c r="R294" i="13"/>
  <c r="P93" i="14"/>
  <c r="T106" i="14"/>
  <c r="T114" i="14"/>
  <c r="R252" i="15"/>
  <c r="P96" i="3"/>
  <c r="R193" i="3"/>
  <c r="T232" i="3"/>
  <c r="R288" i="3"/>
  <c r="BK162" i="4"/>
  <c r="J162" i="4"/>
  <c r="J67" i="4" s="1"/>
  <c r="T218" i="4"/>
  <c r="R95" i="5"/>
  <c r="T193" i="5"/>
  <c r="P218" i="5"/>
  <c r="P386" i="5"/>
  <c r="BK93" i="6"/>
  <c r="R109" i="6"/>
  <c r="P117" i="6"/>
  <c r="P107" i="9"/>
  <c r="P169" i="9"/>
  <c r="BK241" i="9"/>
  <c r="J241" i="9"/>
  <c r="J68" i="9" s="1"/>
  <c r="T348" i="9"/>
  <c r="BK482" i="9"/>
  <c r="J482" i="9" s="1"/>
  <c r="J76" i="9" s="1"/>
  <c r="T514" i="9"/>
  <c r="R531" i="9"/>
  <c r="BK553" i="9"/>
  <c r="J553" i="9" s="1"/>
  <c r="J80" i="9" s="1"/>
  <c r="R553" i="9"/>
  <c r="R102" i="10"/>
  <c r="P317" i="10"/>
  <c r="T359" i="10"/>
  <c r="BK396" i="10"/>
  <c r="J396" i="10"/>
  <c r="J69" i="10" s="1"/>
  <c r="P396" i="10"/>
  <c r="R396" i="10"/>
  <c r="T396" i="10"/>
  <c r="P159" i="11"/>
  <c r="BK96" i="12"/>
  <c r="J96" i="12" s="1"/>
  <c r="J65" i="12" s="1"/>
  <c r="R237" i="12"/>
  <c r="T293" i="12"/>
  <c r="P397" i="12"/>
  <c r="T96" i="13"/>
  <c r="P226" i="13"/>
  <c r="T239" i="13"/>
  <c r="T294" i="13"/>
  <c r="T93" i="14"/>
  <c r="T92" i="14" s="1"/>
  <c r="T91" i="14" s="1"/>
  <c r="BK114" i="14"/>
  <c r="J114" i="14" s="1"/>
  <c r="J67" i="14" s="1"/>
  <c r="P188" i="15"/>
  <c r="T270" i="15"/>
  <c r="BK85" i="2"/>
  <c r="J85" i="2" s="1"/>
  <c r="J61" i="2" s="1"/>
  <c r="BK193" i="3"/>
  <c r="J193" i="3" s="1"/>
  <c r="J66" i="3" s="1"/>
  <c r="BK232" i="3"/>
  <c r="J232" i="3" s="1"/>
  <c r="J69" i="3" s="1"/>
  <c r="T295" i="3"/>
  <c r="R93" i="4"/>
  <c r="R92" i="4"/>
  <c r="R91" i="4" s="1"/>
  <c r="R218" i="4"/>
  <c r="T95" i="5"/>
  <c r="P193" i="5"/>
  <c r="BK218" i="5"/>
  <c r="J218" i="5" s="1"/>
  <c r="J67" i="5" s="1"/>
  <c r="BK386" i="5"/>
  <c r="J386" i="5" s="1"/>
  <c r="J70" i="5" s="1"/>
  <c r="R93" i="6"/>
  <c r="R107" i="9"/>
  <c r="R193" i="9"/>
  <c r="BK348" i="9"/>
  <c r="J348" i="9"/>
  <c r="J72" i="9"/>
  <c r="T482" i="9"/>
  <c r="P525" i="9"/>
  <c r="P568" i="9"/>
  <c r="P567" i="9" s="1"/>
  <c r="P102" i="10"/>
  <c r="P295" i="10"/>
  <c r="T317" i="10"/>
  <c r="R359" i="10"/>
  <c r="R412" i="10"/>
  <c r="R590" i="10"/>
  <c r="R589" i="10" s="1"/>
  <c r="BK93" i="11"/>
  <c r="R159" i="11"/>
  <c r="R186" i="11"/>
  <c r="T96" i="12"/>
  <c r="P293" i="12"/>
  <c r="T390" i="12"/>
  <c r="R96" i="13"/>
  <c r="BK255" i="13"/>
  <c r="J255" i="13" s="1"/>
  <c r="J69" i="13" s="1"/>
  <c r="T312" i="13"/>
  <c r="BK93" i="14"/>
  <c r="J93" i="14"/>
  <c r="J65" i="14" s="1"/>
  <c r="R121" i="14"/>
  <c r="R92" i="14" s="1"/>
  <c r="R91" i="14" s="1"/>
  <c r="P90" i="15"/>
  <c r="BK215" i="15"/>
  <c r="J215" i="15"/>
  <c r="J65" i="15" s="1"/>
  <c r="T85" i="2"/>
  <c r="T84" i="2"/>
  <c r="T83" i="2" s="1"/>
  <c r="R96" i="3"/>
  <c r="T193" i="3"/>
  <c r="R232" i="3"/>
  <c r="P288" i="3"/>
  <c r="P162" i="4"/>
  <c r="T234" i="5"/>
  <c r="R375" i="5"/>
  <c r="P93" i="6"/>
  <c r="T109" i="6"/>
  <c r="R117" i="6"/>
  <c r="P193" i="9"/>
  <c r="P348" i="9"/>
  <c r="R468" i="9"/>
  <c r="BK514" i="9"/>
  <c r="J514" i="9"/>
  <c r="J77" i="9" s="1"/>
  <c r="T525" i="9"/>
  <c r="T568" i="9"/>
  <c r="T567" i="9" s="1"/>
  <c r="T90" i="15"/>
  <c r="R176" i="15"/>
  <c r="T215" i="15"/>
  <c r="BK270" i="15"/>
  <c r="J270" i="15" s="1"/>
  <c r="J67" i="15" s="1"/>
  <c r="P85" i="2"/>
  <c r="P84" i="2" s="1"/>
  <c r="P83" i="2" s="1"/>
  <c r="AU55" i="1" s="1"/>
  <c r="BK96" i="3"/>
  <c r="J96" i="3"/>
  <c r="J65" i="3" s="1"/>
  <c r="P193" i="3"/>
  <c r="P232" i="3"/>
  <c r="BK295" i="3"/>
  <c r="J295" i="3"/>
  <c r="J71" i="3" s="1"/>
  <c r="P93" i="4"/>
  <c r="P92" i="4"/>
  <c r="P91" i="4" s="1"/>
  <c r="AU58" i="1" s="1"/>
  <c r="P218" i="4"/>
  <c r="BK95" i="5"/>
  <c r="J95" i="5"/>
  <c r="J65" i="5" s="1"/>
  <c r="BK193" i="5"/>
  <c r="J193" i="5"/>
  <c r="J66" i="5" s="1"/>
  <c r="R218" i="5"/>
  <c r="R386" i="5"/>
  <c r="R127" i="6"/>
  <c r="T255" i="13"/>
  <c r="R90" i="15"/>
  <c r="BK188" i="15"/>
  <c r="J188" i="15"/>
  <c r="J64" i="15" s="1"/>
  <c r="R215" i="15"/>
  <c r="R270" i="15"/>
  <c r="BK200" i="3"/>
  <c r="J200" i="3"/>
  <c r="J67" i="3" s="1"/>
  <c r="R200" i="3"/>
  <c r="BK222" i="3"/>
  <c r="J222" i="3" s="1"/>
  <c r="J68" i="3" s="1"/>
  <c r="R222" i="3"/>
  <c r="BK288" i="3"/>
  <c r="J288" i="3"/>
  <c r="J70" i="3" s="1"/>
  <c r="T288" i="3"/>
  <c r="T162" i="4"/>
  <c r="T92" i="4" s="1"/>
  <c r="T91" i="4" s="1"/>
  <c r="R234" i="5"/>
  <c r="P375" i="5"/>
  <c r="P109" i="6"/>
  <c r="P127" i="6"/>
  <c r="T107" i="9"/>
  <c r="T169" i="9"/>
  <c r="R241" i="9"/>
  <c r="P275" i="9"/>
  <c r="BK288" i="9"/>
  <c r="J288" i="9"/>
  <c r="J70" i="9" s="1"/>
  <c r="R288" i="9"/>
  <c r="T300" i="9"/>
  <c r="P482" i="9"/>
  <c r="BK531" i="9"/>
  <c r="J531" i="9"/>
  <c r="J79" i="9" s="1"/>
  <c r="BK568" i="9"/>
  <c r="J568" i="9" s="1"/>
  <c r="J83" i="9" s="1"/>
  <c r="T102" i="10"/>
  <c r="R295" i="10"/>
  <c r="T295" i="10"/>
  <c r="BK359" i="10"/>
  <c r="J359" i="10" s="1"/>
  <c r="J68" i="10" s="1"/>
  <c r="P412" i="10"/>
  <c r="T590" i="10"/>
  <c r="T589" i="10"/>
  <c r="BK159" i="11"/>
  <c r="J159" i="11"/>
  <c r="J66" i="11"/>
  <c r="T186" i="11"/>
  <c r="BK293" i="12"/>
  <c r="J293" i="12" s="1"/>
  <c r="J69" i="12" s="1"/>
  <c r="R397" i="12"/>
  <c r="P96" i="13"/>
  <c r="R215" i="13"/>
  <c r="BK239" i="13"/>
  <c r="J239" i="13" s="1"/>
  <c r="J68" i="13" s="1"/>
  <c r="R239" i="13"/>
  <c r="P294" i="13"/>
  <c r="R312" i="13"/>
  <c r="R93" i="14"/>
  <c r="P106" i="14"/>
  <c r="P114" i="14"/>
  <c r="P121" i="14"/>
  <c r="P176" i="15"/>
  <c r="R188" i="15"/>
  <c r="P215" i="15"/>
  <c r="P252" i="15"/>
  <c r="T252" i="15"/>
  <c r="R85" i="2"/>
  <c r="R84" i="2"/>
  <c r="R83" i="2" s="1"/>
  <c r="T93" i="4"/>
  <c r="BK218" i="4"/>
  <c r="J218" i="4"/>
  <c r="J68" i="4" s="1"/>
  <c r="BK234" i="5"/>
  <c r="J234" i="5" s="1"/>
  <c r="J68" i="5" s="1"/>
  <c r="BK375" i="5"/>
  <c r="J375" i="5" s="1"/>
  <c r="J69" i="5" s="1"/>
  <c r="T93" i="6"/>
  <c r="T92" i="6" s="1"/>
  <c r="T91" i="6" s="1"/>
  <c r="BK127" i="6"/>
  <c r="J127" i="6" s="1"/>
  <c r="J68" i="6" s="1"/>
  <c r="T193" i="9"/>
  <c r="R348" i="9"/>
  <c r="T468" i="9"/>
  <c r="R514" i="9"/>
  <c r="P531" i="9"/>
  <c r="P553" i="9"/>
  <c r="BK295" i="10"/>
  <c r="J295" i="10"/>
  <c r="J66" i="10" s="1"/>
  <c r="R317" i="10"/>
  <c r="P359" i="10"/>
  <c r="T412" i="10"/>
  <c r="BK590" i="10"/>
  <c r="T93" i="11"/>
  <c r="T92" i="11" s="1"/>
  <c r="T91" i="11" s="1"/>
  <c r="T159" i="11"/>
  <c r="P96" i="12"/>
  <c r="P95" i="12"/>
  <c r="P94" i="12" s="1"/>
  <c r="AU68" i="1" s="1"/>
  <c r="P237" i="12"/>
  <c r="BK254" i="12"/>
  <c r="J254" i="12"/>
  <c r="J67" i="12" s="1"/>
  <c r="R254" i="12"/>
  <c r="BK277" i="12"/>
  <c r="J277" i="12" s="1"/>
  <c r="J68" i="12" s="1"/>
  <c r="T277" i="12"/>
  <c r="P390" i="12"/>
  <c r="T397" i="12"/>
  <c r="BK96" i="13"/>
  <c r="J96" i="13"/>
  <c r="J65" i="13"/>
  <c r="T215" i="13"/>
  <c r="T226" i="13"/>
  <c r="P239" i="13"/>
  <c r="BK294" i="13"/>
  <c r="J294" i="13"/>
  <c r="J70" i="13" s="1"/>
  <c r="P312" i="13"/>
  <c r="BK106" i="14"/>
  <c r="J106" i="14" s="1"/>
  <c r="J66" i="14" s="1"/>
  <c r="BK121" i="14"/>
  <c r="J121" i="14" s="1"/>
  <c r="J68" i="14" s="1"/>
  <c r="BK90" i="15"/>
  <c r="J90" i="15"/>
  <c r="J61" i="15"/>
  <c r="BK176" i="15"/>
  <c r="J176" i="15"/>
  <c r="J62" i="15" s="1"/>
  <c r="T176" i="15"/>
  <c r="T188" i="15"/>
  <c r="BK252" i="15"/>
  <c r="J252" i="15"/>
  <c r="J66" i="15"/>
  <c r="P270" i="15"/>
  <c r="BK478" i="9"/>
  <c r="J478" i="9" s="1"/>
  <c r="J74" i="9" s="1"/>
  <c r="BK578" i="10"/>
  <c r="J578" i="10" s="1"/>
  <c r="J71" i="10" s="1"/>
  <c r="BK582" i="10"/>
  <c r="J582" i="10" s="1"/>
  <c r="J72" i="10" s="1"/>
  <c r="BK330" i="13"/>
  <c r="J330" i="13" s="1"/>
  <c r="J72" i="13" s="1"/>
  <c r="BK104" i="2"/>
  <c r="J104" i="2"/>
  <c r="J62" i="2"/>
  <c r="BK183" i="15"/>
  <c r="J183" i="15"/>
  <c r="J63" i="15" s="1"/>
  <c r="BK306" i="3"/>
  <c r="J306" i="3"/>
  <c r="J72" i="3" s="1"/>
  <c r="BK145" i="6"/>
  <c r="J145" i="6"/>
  <c r="J69" i="6" s="1"/>
  <c r="BK89" i="8"/>
  <c r="J89" i="8" s="1"/>
  <c r="J65" i="8" s="1"/>
  <c r="BK170" i="11"/>
  <c r="J170" i="11" s="1"/>
  <c r="J67" i="11" s="1"/>
  <c r="BK415" i="12"/>
  <c r="J415" i="12" s="1"/>
  <c r="J72" i="12" s="1"/>
  <c r="BK135" i="14"/>
  <c r="J135" i="14" s="1"/>
  <c r="J69" i="14" s="1"/>
  <c r="BK586" i="10"/>
  <c r="J586" i="10"/>
  <c r="J73" i="10"/>
  <c r="BK298" i="15"/>
  <c r="J298" i="15"/>
  <c r="J68" i="15" s="1"/>
  <c r="BK107" i="2"/>
  <c r="J107" i="2"/>
  <c r="J63" i="2" s="1"/>
  <c r="BK226" i="4"/>
  <c r="J226" i="4"/>
  <c r="J69" i="4" s="1"/>
  <c r="BK89" i="7"/>
  <c r="J89" i="7" s="1"/>
  <c r="J65" i="7" s="1"/>
  <c r="BK418" i="5"/>
  <c r="J418" i="5" s="1"/>
  <c r="J71" i="5" s="1"/>
  <c r="BK563" i="9"/>
  <c r="J563" i="9" s="1"/>
  <c r="J81" i="9" s="1"/>
  <c r="BK602" i="10"/>
  <c r="J602" i="10" s="1"/>
  <c r="J76" i="10" s="1"/>
  <c r="BK618" i="10"/>
  <c r="J618" i="10"/>
  <c r="J78" i="10"/>
  <c r="BK235" i="11"/>
  <c r="J235" i="11"/>
  <c r="J69" i="11" s="1"/>
  <c r="E78" i="15"/>
  <c r="BE145" i="15"/>
  <c r="BE168" i="15"/>
  <c r="BE184" i="15"/>
  <c r="BE209" i="15"/>
  <c r="BE244" i="15"/>
  <c r="BE271" i="15"/>
  <c r="BE282" i="15"/>
  <c r="BE285" i="15"/>
  <c r="BE289" i="15"/>
  <c r="BE292" i="15"/>
  <c r="BE295" i="15"/>
  <c r="BE299" i="15"/>
  <c r="J82" i="15"/>
  <c r="BE104" i="15"/>
  <c r="BE108" i="15"/>
  <c r="BE114" i="15"/>
  <c r="BE125" i="15"/>
  <c r="BE136" i="15"/>
  <c r="BE148" i="15"/>
  <c r="BE158" i="15"/>
  <c r="BE161" i="15"/>
  <c r="BE165" i="15"/>
  <c r="BE174" i="15"/>
  <c r="BE177" i="15"/>
  <c r="BE192" i="15"/>
  <c r="BE206" i="15"/>
  <c r="BE249" i="15"/>
  <c r="BE253" i="15"/>
  <c r="F55" i="15"/>
  <c r="BE117" i="15"/>
  <c r="BE130" i="15"/>
  <c r="BE133" i="15"/>
  <c r="BE139" i="15"/>
  <c r="BE142" i="15"/>
  <c r="BE155" i="15"/>
  <c r="BE180" i="15"/>
  <c r="BE224" i="15"/>
  <c r="BE234" i="15"/>
  <c r="BE267" i="15"/>
  <c r="BE94" i="15"/>
  <c r="BE111" i="15"/>
  <c r="BE200" i="15"/>
  <c r="BE221" i="15"/>
  <c r="BE212" i="15"/>
  <c r="BE229" i="15"/>
  <c r="BE263" i="15"/>
  <c r="BE216" i="15"/>
  <c r="BE239" i="15"/>
  <c r="BE189" i="15"/>
  <c r="BE197" i="15"/>
  <c r="BE203" i="15"/>
  <c r="BE91" i="15"/>
  <c r="BE99" i="15"/>
  <c r="BE120" i="15"/>
  <c r="BE151" i="15"/>
  <c r="BE171" i="15"/>
  <c r="BE258" i="15"/>
  <c r="BE276" i="15"/>
  <c r="E50" i="14"/>
  <c r="BE124" i="14"/>
  <c r="F59" i="14"/>
  <c r="BE102" i="14"/>
  <c r="BE115" i="14"/>
  <c r="J56" i="14"/>
  <c r="BE99" i="14"/>
  <c r="BE118" i="14"/>
  <c r="BE122" i="14"/>
  <c r="BE94" i="14"/>
  <c r="BE107" i="14"/>
  <c r="BE110" i="14"/>
  <c r="BE127" i="14"/>
  <c r="BE130" i="14"/>
  <c r="BE136" i="14"/>
  <c r="J88" i="13"/>
  <c r="BE114" i="13"/>
  <c r="BE126" i="13"/>
  <c r="BE153" i="13"/>
  <c r="BE159" i="13"/>
  <c r="BE165" i="13"/>
  <c r="BE168" i="13"/>
  <c r="BE171" i="13"/>
  <c r="BE222" i="13"/>
  <c r="E82" i="13"/>
  <c r="BE100" i="13"/>
  <c r="BE111" i="13"/>
  <c r="BE132" i="13"/>
  <c r="BE135" i="13"/>
  <c r="BE138" i="13"/>
  <c r="BE156" i="13"/>
  <c r="BE183" i="13"/>
  <c r="BE194" i="13"/>
  <c r="BE212" i="13"/>
  <c r="BE227" i="13"/>
  <c r="BE288" i="13"/>
  <c r="BE306" i="13"/>
  <c r="F59" i="13"/>
  <c r="BE97" i="13"/>
  <c r="BE120" i="13"/>
  <c r="BE200" i="13"/>
  <c r="BE203" i="13"/>
  <c r="BE206" i="13"/>
  <c r="BE219" i="13"/>
  <c r="BE224" i="13"/>
  <c r="BE103" i="13"/>
  <c r="BE106" i="13"/>
  <c r="BE142" i="13"/>
  <c r="BE150" i="13"/>
  <c r="BE192" i="13"/>
  <c r="BE197" i="13"/>
  <c r="BE209" i="13"/>
  <c r="BE216" i="13"/>
  <c r="BE256" i="13"/>
  <c r="BE262" i="13"/>
  <c r="BE291" i="13"/>
  <c r="BE295" i="13"/>
  <c r="BE303" i="13"/>
  <c r="BE162" i="13"/>
  <c r="BE177" i="13"/>
  <c r="BE277" i="13"/>
  <c r="BE281" i="13"/>
  <c r="BE283" i="13"/>
  <c r="BE298" i="13"/>
  <c r="BE235" i="13"/>
  <c r="BE243" i="13"/>
  <c r="BE271" i="13"/>
  <c r="BE279" i="13"/>
  <c r="BE187" i="13"/>
  <c r="BE240" i="13"/>
  <c r="BE246" i="13"/>
  <c r="BE259" i="13"/>
  <c r="BE269" i="13"/>
  <c r="BE286" i="13"/>
  <c r="BE301" i="13"/>
  <c r="BE309" i="13"/>
  <c r="BE313" i="13"/>
  <c r="BE318" i="13"/>
  <c r="BE324" i="13"/>
  <c r="BE327" i="13"/>
  <c r="BE331" i="13"/>
  <c r="BE117" i="13"/>
  <c r="BE123" i="13"/>
  <c r="BE129" i="13"/>
  <c r="BE231" i="13"/>
  <c r="BE249" i="13"/>
  <c r="BE252" i="13"/>
  <c r="BE267" i="13"/>
  <c r="BE185" i="12"/>
  <c r="BE228" i="12"/>
  <c r="BE234" i="12"/>
  <c r="J93" i="11"/>
  <c r="J65" i="11" s="1"/>
  <c r="BE117" i="12"/>
  <c r="BE194" i="12"/>
  <c r="BE287" i="12"/>
  <c r="BE353" i="12"/>
  <c r="BE381" i="12"/>
  <c r="BE387" i="12"/>
  <c r="E82" i="12"/>
  <c r="BE97" i="12"/>
  <c r="BE164" i="12"/>
  <c r="BE204" i="12"/>
  <c r="BE327" i="12"/>
  <c r="BE340" i="12"/>
  <c r="BE357" i="12"/>
  <c r="BE182" i="12"/>
  <c r="BE231" i="12"/>
  <c r="BE335" i="12"/>
  <c r="BE361" i="12"/>
  <c r="BE374" i="12"/>
  <c r="BE241" i="12"/>
  <c r="BE255" i="12"/>
  <c r="BE265" i="12"/>
  <c r="BE268" i="12"/>
  <c r="BE281" i="12"/>
  <c r="BE314" i="12"/>
  <c r="BE322" i="12"/>
  <c r="F59" i="12"/>
  <c r="BE120" i="12"/>
  <c r="BE126" i="12"/>
  <c r="BE138" i="12"/>
  <c r="BE155" i="12"/>
  <c r="BE167" i="12"/>
  <c r="BE188" i="12"/>
  <c r="BE217" i="12"/>
  <c r="BE219" i="12"/>
  <c r="BE244" i="12"/>
  <c r="BE251" i="12"/>
  <c r="BE270" i="12"/>
  <c r="BE273" i="12"/>
  <c r="BE297" i="12"/>
  <c r="BE310" i="12"/>
  <c r="BE324" i="12"/>
  <c r="BE329" i="12"/>
  <c r="BE365" i="12"/>
  <c r="BE391" i="12"/>
  <c r="J88" i="12"/>
  <c r="BE100" i="12"/>
  <c r="BE106" i="12"/>
  <c r="BE111" i="12"/>
  <c r="BE123" i="12"/>
  <c r="BE132" i="12"/>
  <c r="BE135" i="12"/>
  <c r="BE152" i="12"/>
  <c r="BE158" i="12"/>
  <c r="BE210" i="12"/>
  <c r="BE238" i="12"/>
  <c r="BE246" i="12"/>
  <c r="BE260" i="12"/>
  <c r="BE294" i="12"/>
  <c r="BE307" i="12"/>
  <c r="BE378" i="12"/>
  <c r="BE384" i="12"/>
  <c r="BE394" i="12"/>
  <c r="BE398" i="12"/>
  <c r="BE403" i="12"/>
  <c r="BE416" i="12"/>
  <c r="BE103" i="12"/>
  <c r="BE114" i="12"/>
  <c r="BE129" i="12"/>
  <c r="BE142" i="12"/>
  <c r="BE161" i="12"/>
  <c r="BE170" i="12"/>
  <c r="BE173" i="12"/>
  <c r="BE176" i="12"/>
  <c r="BE179" i="12"/>
  <c r="BE222" i="12"/>
  <c r="BE225" i="12"/>
  <c r="BE248" i="12"/>
  <c r="BE278" i="12"/>
  <c r="BE284" i="12"/>
  <c r="BE290" i="12"/>
  <c r="BE300" i="12"/>
  <c r="BE303" i="12"/>
  <c r="BE317" i="12"/>
  <c r="BE319" i="12"/>
  <c r="BE332" i="12"/>
  <c r="BE345" i="12"/>
  <c r="BE349" i="12"/>
  <c r="BE369" i="12"/>
  <c r="BE372" i="12"/>
  <c r="BE409" i="12"/>
  <c r="BE412" i="12"/>
  <c r="J590" i="10"/>
  <c r="J75" i="10" s="1"/>
  <c r="J56" i="11"/>
  <c r="E79" i="11"/>
  <c r="BE113" i="11"/>
  <c r="BE129" i="11"/>
  <c r="BE135" i="11"/>
  <c r="BE168" i="11"/>
  <c r="BE213" i="11"/>
  <c r="BE232" i="11"/>
  <c r="BE236" i="11"/>
  <c r="BE194" i="11"/>
  <c r="BE221" i="11"/>
  <c r="BE171" i="11"/>
  <c r="BE176" i="11"/>
  <c r="BE181" i="11"/>
  <c r="BE209" i="11"/>
  <c r="BE223" i="11"/>
  <c r="BK617" i="10"/>
  <c r="J617" i="10" s="1"/>
  <c r="J77" i="10" s="1"/>
  <c r="F59" i="11"/>
  <c r="BE138" i="11"/>
  <c r="BE187" i="11"/>
  <c r="BE207" i="11"/>
  <c r="BE218" i="11"/>
  <c r="BE229" i="11"/>
  <c r="BE104" i="11"/>
  <c r="BE120" i="11"/>
  <c r="BE132" i="11"/>
  <c r="BE160" i="11"/>
  <c r="BE216" i="11"/>
  <c r="BE227" i="11"/>
  <c r="BE94" i="11"/>
  <c r="BE98" i="11"/>
  <c r="BE123" i="11"/>
  <c r="BE163" i="11"/>
  <c r="BE166" i="11"/>
  <c r="BE196" i="11"/>
  <c r="BE101" i="11"/>
  <c r="BE107" i="11"/>
  <c r="BE110" i="11"/>
  <c r="BE126" i="11"/>
  <c r="BE141" i="11"/>
  <c r="BE151" i="11"/>
  <c r="BE192" i="11"/>
  <c r="BE205" i="11"/>
  <c r="BE146" i="11"/>
  <c r="BE156" i="11"/>
  <c r="BE203" i="11"/>
  <c r="BE211" i="11"/>
  <c r="BE103" i="10"/>
  <c r="BE125" i="10"/>
  <c r="BE192" i="10"/>
  <c r="BE205" i="10"/>
  <c r="BE220" i="10"/>
  <c r="BE226" i="10"/>
  <c r="BE311" i="10"/>
  <c r="BE368" i="10"/>
  <c r="BE427" i="10"/>
  <c r="BE433" i="10"/>
  <c r="BE454" i="10"/>
  <c r="BE478" i="10"/>
  <c r="BE483" i="10"/>
  <c r="BE486" i="10"/>
  <c r="BE503" i="10"/>
  <c r="BE517" i="10"/>
  <c r="BE537" i="10"/>
  <c r="BE549" i="10"/>
  <c r="BE565" i="10"/>
  <c r="BE573" i="10"/>
  <c r="J107" i="9"/>
  <c r="J65" i="9" s="1"/>
  <c r="E50" i="10"/>
  <c r="F59" i="10"/>
  <c r="BE122" i="10"/>
  <c r="BE211" i="10"/>
  <c r="BE331" i="10"/>
  <c r="BE378" i="10"/>
  <c r="BE390" i="10"/>
  <c r="BE445" i="10"/>
  <c r="BE470" i="10"/>
  <c r="BE514" i="10"/>
  <c r="BE520" i="10"/>
  <c r="BE523" i="10"/>
  <c r="BE556" i="10"/>
  <c r="J56" i="10"/>
  <c r="BE128" i="10"/>
  <c r="BE159" i="10"/>
  <c r="BE181" i="10"/>
  <c r="BE235" i="10"/>
  <c r="BE274" i="10"/>
  <c r="BE349" i="10"/>
  <c r="BE400" i="10"/>
  <c r="BE452" i="10"/>
  <c r="BE529" i="10"/>
  <c r="BE558" i="10"/>
  <c r="BE570" i="10"/>
  <c r="BE579" i="10"/>
  <c r="BE591" i="10"/>
  <c r="BE615" i="10"/>
  <c r="BE619" i="10"/>
  <c r="BE112" i="10"/>
  <c r="BE115" i="10"/>
  <c r="BE118" i="10"/>
  <c r="BE165" i="10"/>
  <c r="BE202" i="10"/>
  <c r="BE208" i="10"/>
  <c r="BE229" i="10"/>
  <c r="BE238" i="10"/>
  <c r="BE289" i="10"/>
  <c r="BE296" i="10"/>
  <c r="BE351" i="10"/>
  <c r="BE384" i="10"/>
  <c r="BE397" i="10"/>
  <c r="BE474" i="10"/>
  <c r="BE488" i="10"/>
  <c r="BE498" i="10"/>
  <c r="BE501" i="10"/>
  <c r="BE533" i="10"/>
  <c r="BE551" i="10"/>
  <c r="BE137" i="10"/>
  <c r="BE162" i="10"/>
  <c r="BE217" i="10"/>
  <c r="BE271" i="10"/>
  <c r="BE314" i="10"/>
  <c r="BE318" i="10"/>
  <c r="BE343" i="10"/>
  <c r="BE356" i="10"/>
  <c r="BE360" i="10"/>
  <c r="BE461" i="10"/>
  <c r="BE468" i="10"/>
  <c r="BE481" i="10"/>
  <c r="BE526" i="10"/>
  <c r="BE561" i="10"/>
  <c r="BE567" i="10"/>
  <c r="BE595" i="10"/>
  <c r="BE597" i="10"/>
  <c r="BE109" i="10"/>
  <c r="BE175" i="10"/>
  <c r="BE178" i="10"/>
  <c r="BE184" i="10"/>
  <c r="BE186" i="10"/>
  <c r="BE189" i="10"/>
  <c r="BE232" i="10"/>
  <c r="BE264" i="10"/>
  <c r="BE268" i="10"/>
  <c r="BE280" i="10"/>
  <c r="BE292" i="10"/>
  <c r="BE299" i="10"/>
  <c r="BE336" i="10"/>
  <c r="BE346" i="10"/>
  <c r="BE366" i="10"/>
  <c r="BE413" i="10"/>
  <c r="BE423" i="10"/>
  <c r="BE425" i="10"/>
  <c r="BE476" i="10"/>
  <c r="BE506" i="10"/>
  <c r="BE531" i="10"/>
  <c r="BE535" i="10"/>
  <c r="BE542" i="10"/>
  <c r="BE546" i="10"/>
  <c r="BE576" i="10"/>
  <c r="BE587" i="10"/>
  <c r="BE606" i="10"/>
  <c r="BE106" i="10"/>
  <c r="BE140" i="10"/>
  <c r="BE143" i="10"/>
  <c r="BE148" i="10"/>
  <c r="BE172" i="10"/>
  <c r="BE214" i="10"/>
  <c r="BE283" i="10"/>
  <c r="BE372" i="10"/>
  <c r="BE393" i="10"/>
  <c r="BE410" i="10"/>
  <c r="BE430" i="10"/>
  <c r="BE131" i="10"/>
  <c r="BE134" i="10"/>
  <c r="BE223" i="10"/>
  <c r="BE245" i="10"/>
  <c r="BE258" i="10"/>
  <c r="BE277" i="10"/>
  <c r="BE286" i="10"/>
  <c r="BE301" i="10"/>
  <c r="BE305" i="10"/>
  <c r="BE308" i="10"/>
  <c r="BE329" i="10"/>
  <c r="BE353" i="10"/>
  <c r="BE363" i="10"/>
  <c r="BE443" i="10"/>
  <c r="BE450" i="10"/>
  <c r="BE457" i="10"/>
  <c r="BE472" i="10"/>
  <c r="BE554" i="10"/>
  <c r="BE583" i="10"/>
  <c r="BE600" i="10"/>
  <c r="BE603" i="10"/>
  <c r="E50" i="9"/>
  <c r="BE114" i="9"/>
  <c r="BE163" i="9"/>
  <c r="BE311" i="9"/>
  <c r="BE320" i="9"/>
  <c r="BE342" i="9"/>
  <c r="BE360" i="9"/>
  <c r="BE377" i="9"/>
  <c r="BE400" i="9"/>
  <c r="BE486" i="9"/>
  <c r="BE494" i="9"/>
  <c r="BE497" i="9"/>
  <c r="BE509" i="9"/>
  <c r="BE526" i="9"/>
  <c r="BE532" i="9"/>
  <c r="BE539" i="9"/>
  <c r="BE545" i="9"/>
  <c r="BE551" i="9"/>
  <c r="BE554" i="9"/>
  <c r="BE578" i="9"/>
  <c r="BE590" i="9"/>
  <c r="BE596" i="9"/>
  <c r="BE602" i="9"/>
  <c r="BE605" i="9"/>
  <c r="BE608" i="9"/>
  <c r="BE611" i="9"/>
  <c r="BE614" i="9"/>
  <c r="BE617" i="9"/>
  <c r="BE111" i="9"/>
  <c r="BE127" i="9"/>
  <c r="BE148" i="9"/>
  <c r="BE160" i="9"/>
  <c r="BE175" i="9"/>
  <c r="BE197" i="9"/>
  <c r="BE200" i="9"/>
  <c r="BE211" i="9"/>
  <c r="BE229" i="9"/>
  <c r="BE254" i="9"/>
  <c r="BE292" i="9"/>
  <c r="BE301" i="9"/>
  <c r="BE326" i="9"/>
  <c r="BE362" i="9"/>
  <c r="BE384" i="9"/>
  <c r="BE395" i="9"/>
  <c r="BE483" i="9"/>
  <c r="BE503" i="9"/>
  <c r="BE523" i="9"/>
  <c r="BE587" i="9"/>
  <c r="BE166" i="9"/>
  <c r="BE194" i="9"/>
  <c r="BE223" i="9"/>
  <c r="BE232" i="9"/>
  <c r="BE251" i="9"/>
  <c r="BE297" i="9"/>
  <c r="BE329" i="9"/>
  <c r="BE332" i="9"/>
  <c r="BE334" i="9"/>
  <c r="BE345" i="9"/>
  <c r="BE352" i="9"/>
  <c r="BE393" i="9"/>
  <c r="BE398" i="9"/>
  <c r="BE417" i="9"/>
  <c r="BE420" i="9"/>
  <c r="BE426" i="9"/>
  <c r="BE452" i="9"/>
  <c r="BE454" i="9"/>
  <c r="BE469" i="9"/>
  <c r="BE471" i="9"/>
  <c r="BE473" i="9"/>
  <c r="BE476" i="9"/>
  <c r="BE479" i="9"/>
  <c r="BE491" i="9"/>
  <c r="BE499" i="9"/>
  <c r="BE520" i="9"/>
  <c r="BE543" i="9"/>
  <c r="BE557" i="9"/>
  <c r="F59" i="9"/>
  <c r="BE170" i="9"/>
  <c r="BE181" i="9"/>
  <c r="BE248" i="9"/>
  <c r="BE266" i="9"/>
  <c r="BE282" i="9"/>
  <c r="BE323" i="9"/>
  <c r="BE564" i="9"/>
  <c r="BE575" i="9"/>
  <c r="BE119" i="9"/>
  <c r="BE122" i="9"/>
  <c r="BE130" i="9"/>
  <c r="BE157" i="9"/>
  <c r="BE217" i="9"/>
  <c r="BE245" i="9"/>
  <c r="BE270" i="9"/>
  <c r="BE276" i="9"/>
  <c r="BE414" i="9"/>
  <c r="BE441" i="9"/>
  <c r="BE447" i="9"/>
  <c r="BE460" i="9"/>
  <c r="BE515" i="9"/>
  <c r="J99" i="9"/>
  <c r="BE136" i="9"/>
  <c r="BE142" i="9"/>
  <c r="BE151" i="9"/>
  <c r="BE178" i="9"/>
  <c r="BE184" i="9"/>
  <c r="BE187" i="9"/>
  <c r="BE208" i="9"/>
  <c r="BE238" i="9"/>
  <c r="BE257" i="9"/>
  <c r="BE260" i="9"/>
  <c r="BE304" i="9"/>
  <c r="BE307" i="9"/>
  <c r="BE314" i="9"/>
  <c r="BE339" i="9"/>
  <c r="BE349" i="9"/>
  <c r="BE381" i="9"/>
  <c r="BE387" i="9"/>
  <c r="BE429" i="9"/>
  <c r="BE444" i="9"/>
  <c r="BE458" i="9"/>
  <c r="BE462" i="9"/>
  <c r="BE506" i="9"/>
  <c r="BE512" i="9"/>
  <c r="BE529" i="9"/>
  <c r="BE547" i="9"/>
  <c r="BE560" i="9"/>
  <c r="BE569" i="9"/>
  <c r="BE593" i="9"/>
  <c r="BE108" i="9"/>
  <c r="BE133" i="9"/>
  <c r="BE139" i="9"/>
  <c r="BE155" i="9"/>
  <c r="BE190" i="9"/>
  <c r="BE202" i="9"/>
  <c r="BE214" i="9"/>
  <c r="BE220" i="9"/>
  <c r="BE226" i="9"/>
  <c r="BE235" i="9"/>
  <c r="BE242" i="9"/>
  <c r="BE263" i="9"/>
  <c r="BE279" i="9"/>
  <c r="BE285" i="9"/>
  <c r="BE289" i="9"/>
  <c r="BE317" i="9"/>
  <c r="BE337" i="9"/>
  <c r="BE355" i="9"/>
  <c r="BE358" i="9"/>
  <c r="BE365" i="9"/>
  <c r="BE368" i="9"/>
  <c r="BE371" i="9"/>
  <c r="BE374" i="9"/>
  <c r="BE408" i="9"/>
  <c r="BE411" i="9"/>
  <c r="BE423" i="9"/>
  <c r="BE537" i="9"/>
  <c r="BE541" i="9"/>
  <c r="BE572" i="9"/>
  <c r="BE584" i="9"/>
  <c r="BE599" i="9"/>
  <c r="BE390" i="9"/>
  <c r="BE403" i="9"/>
  <c r="BE432" i="9"/>
  <c r="BE435" i="9"/>
  <c r="BE438" i="9"/>
  <c r="BE450" i="9"/>
  <c r="BE464" i="9"/>
  <c r="BE466" i="9"/>
  <c r="BE488" i="9"/>
  <c r="BE518" i="9"/>
  <c r="BE535" i="9"/>
  <c r="BE549" i="9"/>
  <c r="BE581" i="9"/>
  <c r="J56" i="8"/>
  <c r="E50" i="8"/>
  <c r="F59" i="8"/>
  <c r="BE90" i="8"/>
  <c r="F35" i="8" s="1"/>
  <c r="AZ63" i="1" s="1"/>
  <c r="E50" i="7"/>
  <c r="F84" i="7"/>
  <c r="J93" i="6"/>
  <c r="J65" i="6"/>
  <c r="J81" i="7"/>
  <c r="BE90" i="7"/>
  <c r="F35" i="7" s="1"/>
  <c r="AZ62" i="1" s="1"/>
  <c r="F59" i="6"/>
  <c r="J85" i="6"/>
  <c r="BE99" i="6"/>
  <c r="E50" i="6"/>
  <c r="BE106" i="6"/>
  <c r="BE118" i="6"/>
  <c r="BE128" i="6"/>
  <c r="BE146" i="6"/>
  <c r="BE113" i="6"/>
  <c r="BE133" i="6"/>
  <c r="BE121" i="6"/>
  <c r="BE124" i="6"/>
  <c r="BE142" i="6"/>
  <c r="BE94" i="6"/>
  <c r="BE102" i="6"/>
  <c r="BE110" i="6"/>
  <c r="BE139" i="6"/>
  <c r="BK92" i="4"/>
  <c r="J92" i="4"/>
  <c r="J64" i="4" s="1"/>
  <c r="E81" i="5"/>
  <c r="F90" i="5"/>
  <c r="BE99" i="5"/>
  <c r="BE228" i="5"/>
  <c r="BE264" i="5"/>
  <c r="BE282" i="5"/>
  <c r="BE298" i="5"/>
  <c r="BE315" i="5"/>
  <c r="BE355" i="5"/>
  <c r="BE362" i="5"/>
  <c r="BE373" i="5"/>
  <c r="BE390" i="5"/>
  <c r="BE397" i="5"/>
  <c r="BE403" i="5"/>
  <c r="BE410" i="5"/>
  <c r="BE415" i="5"/>
  <c r="BE419" i="5"/>
  <c r="BE130" i="5"/>
  <c r="BE152" i="5"/>
  <c r="BE175" i="5"/>
  <c r="BE256" i="5"/>
  <c r="BE286" i="5"/>
  <c r="BE288" i="5"/>
  <c r="BE305" i="5"/>
  <c r="BE310" i="5"/>
  <c r="BE321" i="5"/>
  <c r="BE371" i="5"/>
  <c r="BE376" i="5"/>
  <c r="BE382" i="5"/>
  <c r="BE110" i="5"/>
  <c r="BE136" i="5"/>
  <c r="BE161" i="5"/>
  <c r="BE180" i="5"/>
  <c r="BE194" i="5"/>
  <c r="BE231" i="5"/>
  <c r="BE254" i="5"/>
  <c r="BE262" i="5"/>
  <c r="BE280" i="5"/>
  <c r="BE300" i="5"/>
  <c r="BE308" i="5"/>
  <c r="BE339" i="5"/>
  <c r="BE342" i="5"/>
  <c r="BE345" i="5"/>
  <c r="BE360" i="5"/>
  <c r="BE366" i="5"/>
  <c r="BE387" i="5"/>
  <c r="BE96" i="5"/>
  <c r="BE119" i="5"/>
  <c r="BE133" i="5"/>
  <c r="BE144" i="5"/>
  <c r="BE186" i="5"/>
  <c r="BE225" i="5"/>
  <c r="BE242" i="5"/>
  <c r="BE245" i="5"/>
  <c r="BE353" i="5"/>
  <c r="BE358" i="5"/>
  <c r="J87" i="5"/>
  <c r="BE107" i="5"/>
  <c r="BE155" i="5"/>
  <c r="BE158" i="5"/>
  <c r="BE188" i="5"/>
  <c r="BE202" i="5"/>
  <c r="BE210" i="5"/>
  <c r="BE219" i="5"/>
  <c r="BE235" i="5"/>
  <c r="BE238" i="5"/>
  <c r="BE247" i="5"/>
  <c r="BE249" i="5"/>
  <c r="BE273" i="5"/>
  <c r="BE284" i="5"/>
  <c r="BE290" i="5"/>
  <c r="BE293" i="5"/>
  <c r="BE302" i="5"/>
  <c r="BE324" i="5"/>
  <c r="BE326" i="5"/>
  <c r="BE328" i="5"/>
  <c r="BE331" i="5"/>
  <c r="BE333" i="5"/>
  <c r="BE351" i="5"/>
  <c r="BE122" i="5"/>
  <c r="BE258" i="5"/>
  <c r="BE268" i="5"/>
  <c r="BE318" i="5"/>
  <c r="BE104" i="5"/>
  <c r="BE168" i="5"/>
  <c r="BE313" i="5"/>
  <c r="BE336" i="5"/>
  <c r="BE348" i="5"/>
  <c r="BE113" i="5"/>
  <c r="BE116" i="5"/>
  <c r="BE139" i="5"/>
  <c r="BE149" i="5"/>
  <c r="BE222" i="5"/>
  <c r="BE270" i="5"/>
  <c r="BE295" i="5"/>
  <c r="BE368" i="5"/>
  <c r="BE379" i="5"/>
  <c r="BE394" i="5"/>
  <c r="E79" i="4"/>
  <c r="BE173" i="4"/>
  <c r="BE183" i="4"/>
  <c r="J85" i="4"/>
  <c r="F88" i="4"/>
  <c r="BE94" i="4"/>
  <c r="BE97" i="4"/>
  <c r="BE112" i="4"/>
  <c r="BE127" i="4"/>
  <c r="BE135" i="4"/>
  <c r="BE150" i="4"/>
  <c r="BE163" i="4"/>
  <c r="BE168" i="4"/>
  <c r="BE186" i="4"/>
  <c r="BE212" i="4"/>
  <c r="BE224" i="4"/>
  <c r="BE227" i="4"/>
  <c r="BE124" i="4"/>
  <c r="BE144" i="4"/>
  <c r="BE203" i="4"/>
  <c r="BE219" i="4"/>
  <c r="BE106" i="4"/>
  <c r="BE115" i="4"/>
  <c r="BE118" i="4"/>
  <c r="BE130" i="4"/>
  <c r="BE153" i="4"/>
  <c r="BE191" i="4"/>
  <c r="BE214" i="4"/>
  <c r="BE216" i="4"/>
  <c r="BE221" i="4"/>
  <c r="BE199" i="4"/>
  <c r="BE100" i="4"/>
  <c r="BE109" i="4"/>
  <c r="BE121" i="4"/>
  <c r="BE178" i="4"/>
  <c r="BE194" i="4"/>
  <c r="BE140" i="3"/>
  <c r="BE220" i="3"/>
  <c r="BE271" i="3"/>
  <c r="BE273" i="3"/>
  <c r="BE282" i="3"/>
  <c r="BE100" i="3"/>
  <c r="BE114" i="3"/>
  <c r="BE146" i="3"/>
  <c r="BE170" i="3"/>
  <c r="BE197" i="3"/>
  <c r="BE251" i="3"/>
  <c r="BE108" i="3"/>
  <c r="BE201" i="3"/>
  <c r="BE206" i="3"/>
  <c r="BE211" i="3"/>
  <c r="BE215" i="3"/>
  <c r="BE236" i="3"/>
  <c r="BE269" i="3"/>
  <c r="E50" i="3"/>
  <c r="F59" i="3"/>
  <c r="J88" i="3"/>
  <c r="BE97" i="3"/>
  <c r="BE105" i="3"/>
  <c r="BE111" i="3"/>
  <c r="BE117" i="3"/>
  <c r="BE120" i="3"/>
  <c r="BE137" i="3"/>
  <c r="BE158" i="3"/>
  <c r="BE164" i="3"/>
  <c r="BE185" i="3"/>
  <c r="BE209" i="3"/>
  <c r="BE213" i="3"/>
  <c r="BE223" i="3"/>
  <c r="BE226" i="3"/>
  <c r="BE239" i="3"/>
  <c r="BE265" i="3"/>
  <c r="BE275" i="3"/>
  <c r="BE285" i="3"/>
  <c r="BE296" i="3"/>
  <c r="BE299" i="3"/>
  <c r="BE303" i="3"/>
  <c r="BE307" i="3"/>
  <c r="BE123" i="3"/>
  <c r="BE143" i="3"/>
  <c r="BE155" i="3"/>
  <c r="BE161" i="3"/>
  <c r="BE179" i="3"/>
  <c r="BE191" i="3"/>
  <c r="BE194" i="3"/>
  <c r="BE217" i="3"/>
  <c r="BE229" i="3"/>
  <c r="BE233" i="3"/>
  <c r="BE242" i="3"/>
  <c r="BE246" i="3"/>
  <c r="BE249" i="3"/>
  <c r="BE259" i="3"/>
  <c r="BE262" i="3"/>
  <c r="BE277" i="3"/>
  <c r="BE289" i="3"/>
  <c r="BE292" i="3"/>
  <c r="BE134" i="3"/>
  <c r="BE152" i="3"/>
  <c r="BE254" i="3"/>
  <c r="BE256" i="3"/>
  <c r="BE267" i="3"/>
  <c r="BE280" i="3"/>
  <c r="BE131" i="3"/>
  <c r="BE149" i="3"/>
  <c r="E48" i="2"/>
  <c r="J52" i="2"/>
  <c r="BE86" i="2"/>
  <c r="BE88" i="2"/>
  <c r="BE91" i="2"/>
  <c r="BE93" i="2"/>
  <c r="BE98" i="2"/>
  <c r="BE102" i="2"/>
  <c r="F55" i="2"/>
  <c r="BE90" i="2"/>
  <c r="BE95" i="2"/>
  <c r="BE100" i="2"/>
  <c r="BE105" i="2"/>
  <c r="BE108" i="2"/>
  <c r="AW55" i="1"/>
  <c r="BA55" i="1"/>
  <c r="BD55" i="1"/>
  <c r="F39" i="13"/>
  <c r="BD69" i="1" s="1"/>
  <c r="F37" i="4"/>
  <c r="BB58" i="1" s="1"/>
  <c r="J36" i="11"/>
  <c r="AW66" i="1"/>
  <c r="J36" i="10"/>
  <c r="AW65" i="1"/>
  <c r="F39" i="9"/>
  <c r="BD64" i="1" s="1"/>
  <c r="AS54" i="1"/>
  <c r="F37" i="3"/>
  <c r="BB57" i="1" s="1"/>
  <c r="J36" i="13"/>
  <c r="AW69" i="1" s="1"/>
  <c r="F36" i="2"/>
  <c r="BC55" i="1"/>
  <c r="J36" i="4"/>
  <c r="AW58" i="1"/>
  <c r="F39" i="12"/>
  <c r="BD68" i="1" s="1"/>
  <c r="F37" i="12"/>
  <c r="BB68" i="1" s="1"/>
  <c r="F39" i="5"/>
  <c r="BD59" i="1"/>
  <c r="F36" i="4"/>
  <c r="BA58" i="1"/>
  <c r="F39" i="6"/>
  <c r="BD60" i="1" s="1"/>
  <c r="J36" i="12"/>
  <c r="AW68" i="1" s="1"/>
  <c r="F39" i="10"/>
  <c r="BD65" i="1"/>
  <c r="F37" i="5"/>
  <c r="BB59" i="1"/>
  <c r="F36" i="5"/>
  <c r="BA59" i="1" s="1"/>
  <c r="F36" i="9"/>
  <c r="BA64" i="1" s="1"/>
  <c r="F37" i="10"/>
  <c r="BB65" i="1"/>
  <c r="F38" i="3"/>
  <c r="BC57" i="1"/>
  <c r="F37" i="14"/>
  <c r="BB70" i="1" s="1"/>
  <c r="J36" i="6"/>
  <c r="AW60" i="1" s="1"/>
  <c r="F37" i="9"/>
  <c r="BB64" i="1"/>
  <c r="F36" i="10"/>
  <c r="BA65" i="1" s="1"/>
  <c r="F36" i="13"/>
  <c r="BA69" i="1" s="1"/>
  <c r="F38" i="13"/>
  <c r="BC69" i="1"/>
  <c r="F38" i="10"/>
  <c r="BC65" i="1"/>
  <c r="F38" i="9"/>
  <c r="BC64" i="1" s="1"/>
  <c r="J36" i="3"/>
  <c r="AW57" i="1" s="1"/>
  <c r="F38" i="5"/>
  <c r="BC59" i="1"/>
  <c r="J36" i="8"/>
  <c r="AW63" i="1" s="1"/>
  <c r="F39" i="11"/>
  <c r="BD66" i="1" s="1"/>
  <c r="F37" i="13"/>
  <c r="BB69" i="1"/>
  <c r="F37" i="15"/>
  <c r="BD71" i="1"/>
  <c r="F36" i="3"/>
  <c r="BA57" i="1" s="1"/>
  <c r="F36" i="12"/>
  <c r="BA68" i="1" s="1"/>
  <c r="F38" i="11"/>
  <c r="BC66" i="1"/>
  <c r="F38" i="4"/>
  <c r="BC58" i="1"/>
  <c r="F37" i="11"/>
  <c r="BB66" i="1" s="1"/>
  <c r="F36" i="15"/>
  <c r="BC71" i="1" s="1"/>
  <c r="F36" i="14"/>
  <c r="BA70" i="1"/>
  <c r="F35" i="15"/>
  <c r="BB71" i="1"/>
  <c r="F34" i="15"/>
  <c r="BA71" i="1" s="1"/>
  <c r="J36" i="5"/>
  <c r="AW59" i="1" s="1"/>
  <c r="F38" i="6"/>
  <c r="BC60" i="1"/>
  <c r="F37" i="6"/>
  <c r="BB60" i="1"/>
  <c r="J36" i="14"/>
  <c r="AW70" i="1" s="1"/>
  <c r="J34" i="15"/>
  <c r="AW71" i="1" s="1"/>
  <c r="F36" i="11"/>
  <c r="BA66" i="1"/>
  <c r="F38" i="14"/>
  <c r="BC70" i="1"/>
  <c r="F39" i="3"/>
  <c r="BD57" i="1" s="1"/>
  <c r="F39" i="14"/>
  <c r="BD70" i="1" s="1"/>
  <c r="F35" i="2"/>
  <c r="BB55" i="1"/>
  <c r="F39" i="4"/>
  <c r="BD58" i="1"/>
  <c r="F38" i="12"/>
  <c r="BC68" i="1" s="1"/>
  <c r="F36" i="6"/>
  <c r="BA60" i="1" s="1"/>
  <c r="F36" i="7"/>
  <c r="BA62" i="1" s="1"/>
  <c r="J36" i="9"/>
  <c r="AW64" i="1"/>
  <c r="BK95" i="12" l="1"/>
  <c r="J95" i="12" s="1"/>
  <c r="J64" i="12" s="1"/>
  <c r="BK567" i="9"/>
  <c r="J567" i="9" s="1"/>
  <c r="J82" i="9" s="1"/>
  <c r="BK481" i="9"/>
  <c r="J481" i="9" s="1"/>
  <c r="J75" i="9" s="1"/>
  <c r="BK101" i="10"/>
  <c r="J101" i="10" s="1"/>
  <c r="J64" i="10" s="1"/>
  <c r="BK95" i="3"/>
  <c r="J95" i="3" s="1"/>
  <c r="J64" i="3" s="1"/>
  <c r="BK95" i="13"/>
  <c r="J95" i="13" s="1"/>
  <c r="J64" i="13" s="1"/>
  <c r="BK94" i="5"/>
  <c r="J94" i="5" s="1"/>
  <c r="J64" i="5" s="1"/>
  <c r="BK92" i="14"/>
  <c r="J92" i="14" s="1"/>
  <c r="J64" i="14" s="1"/>
  <c r="R95" i="13"/>
  <c r="R94" i="13" s="1"/>
  <c r="BK589" i="10"/>
  <c r="J589" i="10" s="1"/>
  <c r="J74" i="10" s="1"/>
  <c r="T94" i="5"/>
  <c r="T93" i="5"/>
  <c r="R95" i="3"/>
  <c r="R94" i="3" s="1"/>
  <c r="R92" i="6"/>
  <c r="R91" i="6"/>
  <c r="P106" i="9"/>
  <c r="P92" i="6"/>
  <c r="P91" i="6" s="1"/>
  <c r="AU60" i="1" s="1"/>
  <c r="T95" i="12"/>
  <c r="T94" i="12" s="1"/>
  <c r="P92" i="14"/>
  <c r="P91" i="14"/>
  <c r="AU70" i="1" s="1"/>
  <c r="P94" i="5"/>
  <c r="P93" i="5" s="1"/>
  <c r="AU59" i="1" s="1"/>
  <c r="T101" i="10"/>
  <c r="T100" i="10" s="1"/>
  <c r="T106" i="9"/>
  <c r="R89" i="15"/>
  <c r="R88" i="15" s="1"/>
  <c r="P89" i="15"/>
  <c r="P88" i="15" s="1"/>
  <c r="AU71" i="1" s="1"/>
  <c r="BK92" i="6"/>
  <c r="J92" i="6" s="1"/>
  <c r="J64" i="6" s="1"/>
  <c r="R481" i="9"/>
  <c r="R95" i="12"/>
  <c r="R94" i="12"/>
  <c r="R106" i="9"/>
  <c r="P95" i="3"/>
  <c r="P94" i="3"/>
  <c r="AU57" i="1" s="1"/>
  <c r="P95" i="13"/>
  <c r="P94" i="13"/>
  <c r="AU69" i="1" s="1"/>
  <c r="P481" i="9"/>
  <c r="T481" i="9"/>
  <c r="T95" i="13"/>
  <c r="T94" i="13"/>
  <c r="BK106" i="9"/>
  <c r="J106" i="9" s="1"/>
  <c r="J64" i="9" s="1"/>
  <c r="P101" i="10"/>
  <c r="P100" i="10"/>
  <c r="AU65" i="1" s="1"/>
  <c r="T89" i="15"/>
  <c r="T88" i="15"/>
  <c r="BK92" i="11"/>
  <c r="J92" i="11" s="1"/>
  <c r="J64" i="11" s="1"/>
  <c r="R101" i="10"/>
  <c r="R100" i="10"/>
  <c r="R94" i="5"/>
  <c r="R93" i="5"/>
  <c r="R92" i="11"/>
  <c r="R91" i="11" s="1"/>
  <c r="P92" i="11"/>
  <c r="P91" i="11"/>
  <c r="AU66" i="1" s="1"/>
  <c r="T95" i="3"/>
  <c r="T94" i="3" s="1"/>
  <c r="BK88" i="8"/>
  <c r="J88" i="8" s="1"/>
  <c r="J64" i="8" s="1"/>
  <c r="BK84" i="2"/>
  <c r="BK83" i="2"/>
  <c r="J83" i="2" s="1"/>
  <c r="J59" i="2" s="1"/>
  <c r="BK88" i="7"/>
  <c r="J88" i="7" s="1"/>
  <c r="J64" i="7" s="1"/>
  <c r="BK89" i="15"/>
  <c r="BK88" i="15" s="1"/>
  <c r="J88" i="15" s="1"/>
  <c r="J59" i="15" s="1"/>
  <c r="BK94" i="13"/>
  <c r="J94" i="13"/>
  <c r="J63" i="13" s="1"/>
  <c r="BK94" i="12"/>
  <c r="J94" i="12"/>
  <c r="J63" i="12" s="1"/>
  <c r="BK100" i="10"/>
  <c r="J100" i="10" s="1"/>
  <c r="J32" i="10" s="1"/>
  <c r="AG65" i="1" s="1"/>
  <c r="BK105" i="9"/>
  <c r="J105" i="9"/>
  <c r="J63" i="9" s="1"/>
  <c r="BK91" i="4"/>
  <c r="J91" i="4"/>
  <c r="J32" i="4" s="1"/>
  <c r="AG58" i="1" s="1"/>
  <c r="BK94" i="3"/>
  <c r="J94" i="3"/>
  <c r="J32" i="3" s="1"/>
  <c r="AG57" i="1" s="1"/>
  <c r="BC61" i="1"/>
  <c r="BD67" i="1"/>
  <c r="J35" i="4"/>
  <c r="AV58" i="1"/>
  <c r="AT58" i="1"/>
  <c r="F35" i="5"/>
  <c r="AZ59" i="1"/>
  <c r="BC67" i="1"/>
  <c r="AY67" i="1" s="1"/>
  <c r="BC56" i="1"/>
  <c r="AY56" i="1" s="1"/>
  <c r="F35" i="10"/>
  <c r="AZ65" i="1"/>
  <c r="F35" i="12"/>
  <c r="AZ68" i="1"/>
  <c r="BA61" i="1"/>
  <c r="AW61" i="1" s="1"/>
  <c r="F35" i="14"/>
  <c r="AZ70" i="1"/>
  <c r="J35" i="6"/>
  <c r="AV60" i="1"/>
  <c r="AT60" i="1" s="1"/>
  <c r="BB67" i="1"/>
  <c r="AX67" i="1"/>
  <c r="J35" i="8"/>
  <c r="AV63" i="1"/>
  <c r="AT63" i="1" s="1"/>
  <c r="F33" i="15"/>
  <c r="AZ71" i="1"/>
  <c r="BD61" i="1"/>
  <c r="BB56" i="1"/>
  <c r="AX56" i="1"/>
  <c r="J35" i="9"/>
  <c r="AV64" i="1" s="1"/>
  <c r="AT64" i="1" s="1"/>
  <c r="J35" i="3"/>
  <c r="AV57" i="1" s="1"/>
  <c r="AT57" i="1" s="1"/>
  <c r="BA67" i="1"/>
  <c r="AW67" i="1"/>
  <c r="J35" i="14"/>
  <c r="AV70" i="1" s="1"/>
  <c r="AT70" i="1" s="1"/>
  <c r="J35" i="5"/>
  <c r="AV59" i="1" s="1"/>
  <c r="AT59" i="1" s="1"/>
  <c r="F35" i="13"/>
  <c r="AZ69" i="1" s="1"/>
  <c r="J35" i="10"/>
  <c r="AV65" i="1"/>
  <c r="AT65" i="1" s="1"/>
  <c r="F35" i="11"/>
  <c r="AZ66" i="1"/>
  <c r="F33" i="2"/>
  <c r="AZ55" i="1"/>
  <c r="J35" i="11"/>
  <c r="AV66" i="1" s="1"/>
  <c r="AT66" i="1" s="1"/>
  <c r="J35" i="13"/>
  <c r="AV69" i="1"/>
  <c r="AT69" i="1"/>
  <c r="F35" i="3"/>
  <c r="AZ57" i="1"/>
  <c r="BB61" i="1"/>
  <c r="J33" i="2"/>
  <c r="AV55" i="1"/>
  <c r="AT55" i="1" s="1"/>
  <c r="J35" i="7"/>
  <c r="AV62" i="1" s="1"/>
  <c r="AT62" i="1" s="1"/>
  <c r="F35" i="6"/>
  <c r="AZ60" i="1" s="1"/>
  <c r="J33" i="15"/>
  <c r="AV71" i="1" s="1"/>
  <c r="AT71" i="1" s="1"/>
  <c r="J35" i="12"/>
  <c r="AV68" i="1" s="1"/>
  <c r="AT68" i="1" s="1"/>
  <c r="BA56" i="1"/>
  <c r="BD56" i="1"/>
  <c r="F35" i="4"/>
  <c r="AZ58" i="1" s="1"/>
  <c r="F35" i="9"/>
  <c r="AZ64" i="1" s="1"/>
  <c r="BK91" i="14" l="1"/>
  <c r="J91" i="14" s="1"/>
  <c r="J32" i="14" s="1"/>
  <c r="AG70" i="1" s="1"/>
  <c r="BK93" i="5"/>
  <c r="J93" i="5" s="1"/>
  <c r="J32" i="5" s="1"/>
  <c r="AG59" i="1" s="1"/>
  <c r="R105" i="9"/>
  <c r="P105" i="9"/>
  <c r="AU64" i="1"/>
  <c r="T105" i="9"/>
  <c r="BK87" i="8"/>
  <c r="J87" i="8"/>
  <c r="J63" i="8" s="1"/>
  <c r="BK91" i="6"/>
  <c r="J91" i="6" s="1"/>
  <c r="J63" i="6" s="1"/>
  <c r="J84" i="2"/>
  <c r="J60" i="2" s="1"/>
  <c r="J89" i="15"/>
  <c r="J60" i="15"/>
  <c r="BK91" i="11"/>
  <c r="J91" i="11" s="1"/>
  <c r="J32" i="11" s="1"/>
  <c r="AG66" i="1" s="1"/>
  <c r="BK87" i="7"/>
  <c r="J87" i="7"/>
  <c r="J63" i="7"/>
  <c r="AN70" i="1"/>
  <c r="J63" i="14"/>
  <c r="J41" i="14"/>
  <c r="AN65" i="1"/>
  <c r="J63" i="10"/>
  <c r="J41" i="10"/>
  <c r="AN59" i="1"/>
  <c r="J63" i="5"/>
  <c r="AN58" i="1"/>
  <c r="J63" i="4"/>
  <c r="J41" i="5"/>
  <c r="AN57" i="1"/>
  <c r="J63" i="3"/>
  <c r="J41" i="4"/>
  <c r="J41" i="3"/>
  <c r="J32" i="9"/>
  <c r="AG64" i="1"/>
  <c r="AU56" i="1"/>
  <c r="BB54" i="1"/>
  <c r="W31" i="1" s="1"/>
  <c r="BC54" i="1"/>
  <c r="W32" i="1" s="1"/>
  <c r="AZ61" i="1"/>
  <c r="AV61" i="1" s="1"/>
  <c r="AT61" i="1" s="1"/>
  <c r="AU61" i="1"/>
  <c r="AZ56" i="1"/>
  <c r="AV56" i="1"/>
  <c r="AU67" i="1"/>
  <c r="AW56" i="1"/>
  <c r="J32" i="12"/>
  <c r="AG68" i="1" s="1"/>
  <c r="AZ67" i="1"/>
  <c r="AV67" i="1"/>
  <c r="AT67" i="1"/>
  <c r="BD54" i="1"/>
  <c r="W33" i="1" s="1"/>
  <c r="AX61" i="1"/>
  <c r="AY61" i="1"/>
  <c r="BA54" i="1"/>
  <c r="W30" i="1" s="1"/>
  <c r="J30" i="2"/>
  <c r="AG55" i="1"/>
  <c r="J30" i="15"/>
  <c r="AG71" i="1" s="1"/>
  <c r="J32" i="13"/>
  <c r="AG69" i="1"/>
  <c r="AN69" i="1"/>
  <c r="J39" i="15" l="1"/>
  <c r="J41" i="11"/>
  <c r="J39" i="2"/>
  <c r="J63" i="11"/>
  <c r="J41" i="13"/>
  <c r="J41" i="12"/>
  <c r="AN68" i="1"/>
  <c r="J41" i="9"/>
  <c r="AN64" i="1"/>
  <c r="AN66" i="1"/>
  <c r="AN71" i="1"/>
  <c r="AN55" i="1"/>
  <c r="J32" i="7"/>
  <c r="AG62" i="1" s="1"/>
  <c r="AT56" i="1"/>
  <c r="AW54" i="1"/>
  <c r="AK30" i="1" s="1"/>
  <c r="AY54" i="1"/>
  <c r="AU54" i="1"/>
  <c r="J32" i="8"/>
  <c r="AG63" i="1" s="1"/>
  <c r="AN63" i="1" s="1"/>
  <c r="AZ54" i="1"/>
  <c r="W29" i="1" s="1"/>
  <c r="AX54" i="1"/>
  <c r="J32" i="6"/>
  <c r="AG60" i="1"/>
  <c r="AN60" i="1"/>
  <c r="AG67" i="1"/>
  <c r="J41" i="6" l="1"/>
  <c r="J41" i="8"/>
  <c r="J41" i="7"/>
  <c r="AN67" i="1"/>
  <c r="AN62" i="1"/>
  <c r="AG56" i="1"/>
  <c r="AG61" i="1"/>
  <c r="AN61" i="1" s="1"/>
  <c r="AV54" i="1"/>
  <c r="AK29" i="1" s="1"/>
  <c r="AN56" i="1" l="1"/>
  <c r="AT54" i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<sst xmlns="http://schemas.openxmlformats.org/spreadsheetml/2006/main" count="30616" uniqueCount="3532">
  <si>
    <t>Export Komplet</t>
  </si>
  <si>
    <t>VZ</t>
  </si>
  <si>
    <t>2.0</t>
  </si>
  <si>
    <t>ZAMOK</t>
  </si>
  <si>
    <t>False</t>
  </si>
  <si>
    <t>{9280e928-6d09-4233-a5b9-3a9d38e95908}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</si>
  <si>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</si>
  <si>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</si>
  <si>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</si>
  <si>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</si>
  <si>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</si>
  <si>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</si>
  <si>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</si>
  <si>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</si>
  <si>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2025/03/06-2027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</si>
  <si>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</si>
  <si>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</si>
  <si>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vodovodu a kanalizace Dolní Němčice - I. etapa</t>
  </si>
  <si>
    <t>KSO:</t>
  </si>
  <si>
    <t>827</t>
  </si>
  <si>
    <t>CC-CZ:</t>
  </si>
  <si>
    <t>2</t>
  </si>
  <si>
    <t>Místo:</t>
  </si>
  <si>
    <t>Dolní Němčice</t>
  </si>
  <si>
    <t>Datum:</t>
  </si>
  <si>
    <t>16. 2. 2021</t>
  </si>
  <si>
    <t>CZ-CPV:</t>
  </si>
  <si>
    <t>45000000-7</t>
  </si>
  <si>
    <t>CZ-CPA:</t>
  </si>
  <si>
    <t>42</t>
  </si>
  <si>
    <t>Zadavatel:</t>
  </si>
  <si>
    <t>IČ:</t>
  </si>
  <si>
    <t>00246476</t>
  </si>
  <si>
    <t>Město Dačice</t>
  </si>
  <si>
    <t>DIČ:</t>
  </si>
  <si>
    <t>CZ00246476</t>
  </si>
  <si>
    <t>Účastník:</t>
  </si>
  <si>
    <t>Vyplň údaj</t>
  </si>
  <si>
    <t>Projektant:</t>
  </si>
  <si>
    <t>28159721</t>
  </si>
  <si>
    <t>VAK projekt s.r.o.</t>
  </si>
  <si>
    <t>CZ 281 59 721</t>
  </si>
  <si>
    <t>True</t>
  </si>
  <si>
    <t>Zpracovatel:</t>
  </si>
  <si>
    <t/>
  </si>
  <si>
    <t>Ing. Martina Zamlinská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</si>
  <si>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</si>
  <si>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</si>
  <si>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</si>
  <si>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</si>
  <si>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</si>
  <si>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</si>
  <si>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</si>
  <si>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</si>
  <si>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</si>
  <si>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</si>
  <si>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</si>
  <si>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</si>
  <si>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</si>
  <si>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</si>
  <si>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</si>
  <si>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</si>
  <si>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</si>
  <si>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</si>
  <si>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</si>
  <si>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</si>
  <si>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</si>
  <si>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</si>
  <si>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</si>
  <si>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</si>
  <si>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</si>
  <si>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</si>
  <si>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</si>
  <si>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</si>
  <si>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</si>
  <si>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</si>
  <si>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</si>
  <si>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</si>
  <si>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</si>
  <si>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</si>
  <si>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</si>
  <si>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</si>
  <si>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</si>
  <si>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</si>
  <si>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</si>
  <si>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</si>
  <si>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</si>
  <si>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VRN-00</t>
  </si>
  <si>
    <t>Vedlejší rozpočtové náklady</t>
  </si>
  <si>
    <t>VON</t>
  </si>
  <si>
    <t>1</t>
  </si>
  <si>
    <t>{37e67408-8756-4a27-b40c-7696fa48c64b}</t>
  </si>
  <si>
    <t>822 2</t>
  </si>
  <si>
    <t>I.</t>
  </si>
  <si>
    <t>etapa</t>
  </si>
  <si>
    <t>STA</t>
  </si>
  <si>
    <t>{e340265f-292b-4578-8c94-66b68335c131}</t>
  </si>
  <si>
    <t>827 13 1</t>
  </si>
  <si>
    <t>SO-01.1</t>
  </si>
  <si>
    <t>Nová splašková kanalizace</t>
  </si>
  <si>
    <t>Soupis</t>
  </si>
  <si>
    <t>{dca4365a-f088-41aa-871e-17994ad74c44}</t>
  </si>
  <si>
    <t>827 21 11</t>
  </si>
  <si>
    <t>SO-01.2</t>
  </si>
  <si>
    <t>Stávající dešťová kanalizace</t>
  </si>
  <si>
    <t>{ecbadcda-fb2a-46da-8cc6-2d8c8837c652}</t>
  </si>
  <si>
    <t>SO-02</t>
  </si>
  <si>
    <t>Vodovod</t>
  </si>
  <si>
    <t>{2d109bc2-7dda-4a0f-bb80-2e1f0b9eba52}</t>
  </si>
  <si>
    <t>SO-06</t>
  </si>
  <si>
    <t>Obnova povrchu silnice III/1519</t>
  </si>
  <si>
    <t>{c0396804-4832-4bb7-a3d4-17cd2a33019c}</t>
  </si>
  <si>
    <t>IV</t>
  </si>
  <si>
    <t>{1cc30ba2-c17b-466f-b0f1-8dfb3cfa7c69}</t>
  </si>
  <si>
    <t>827 2</t>
  </si>
  <si>
    <t>PS-01</t>
  </si>
  <si>
    <t>Technologická část strojní</t>
  </si>
  <si>
    <t>{f655e8da-2188-4954-a15d-8b52a52dbc44}</t>
  </si>
  <si>
    <t>PS-02</t>
  </si>
  <si>
    <t>Elektroinstalace a MaR</t>
  </si>
  <si>
    <t>{96dae09e-b0b7-4b4f-bafc-670af79b1ed8}</t>
  </si>
  <si>
    <t>SO-03</t>
  </si>
  <si>
    <t>Čerpací stanice</t>
  </si>
  <si>
    <t>{3a5ac96f-d90a-4f6e-93a3-3718aef6e047}</t>
  </si>
  <si>
    <t>SO-04</t>
  </si>
  <si>
    <t>Výtlačný kanalizační řad</t>
  </si>
  <si>
    <t>{eec324d6-4163-40db-8666-11b51670392a}</t>
  </si>
  <si>
    <t>827 21</t>
  </si>
  <si>
    <t>SO-05</t>
  </si>
  <si>
    <t>Kabelová chránička</t>
  </si>
  <si>
    <t>{14de90ec-a45a-4afa-a6f9-59b64b34e625}</t>
  </si>
  <si>
    <t>828</t>
  </si>
  <si>
    <t>V.</t>
  </si>
  <si>
    <t>{f87e31b1-c0dd-47b4-bd5c-32933c758742}</t>
  </si>
  <si>
    <t>{5722bc2c-a5b4-443e-9c1d-f9344e103f04}</t>
  </si>
  <si>
    <t>{80ee6858-ab44-40d0-b510-af1fedec348a}</t>
  </si>
  <si>
    <t>828 7</t>
  </si>
  <si>
    <t>{d05bcda5-9466-4c88-8a03-9704f33a962e}</t>
  </si>
  <si>
    <t>SO-01.1.2</t>
  </si>
  <si>
    <t>Kanalizační přípojky - neveřejná část</t>
  </si>
  <si>
    <t>{c79e97a3-2233-4a7f-ad45-66b59a161175}</t>
  </si>
  <si>
    <t>827 29</t>
  </si>
  <si>
    <t>KRYCÍ LIST SOUPISU PRACÍ</t>
  </si>
  <si>
    <t>Objekt:</t>
  </si>
  <si>
    <t>VRN-00 -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</si>
  <si>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</si>
  <si>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</si>
  <si>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</si>
  <si>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</si>
  <si>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</si>
  <si>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</si>
  <si>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</si>
  <si>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</si>
  <si>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</si>
  <si>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</si>
  <si>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</si>
  <si>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</si>
  <si>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</si>
  <si>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</si>
  <si>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</si>
  <si>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</si>
  <si>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</si>
  <si>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</si>
  <si>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</si>
  <si>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</si>
  <si>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</si>
  <si>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</si>
  <si>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</si>
  <si>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</si>
  <si>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</si>
  <si>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</si>
  <si>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</si>
  <si>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012-1</t>
  </si>
  <si>
    <t>Vytýčení stávajících sítí</t>
  </si>
  <si>
    <t>soubor</t>
  </si>
  <si>
    <t>1024</t>
  </si>
  <si>
    <t>979617771</t>
  </si>
  <si>
    <t>P</t>
  </si>
  <si>
    <t>Poznámka k položce:_x000D_
Zaměření a vytýčení stávajících inženýrských sítí v místě stavby z hlediska jejich ochrany při provádění stavby.</t>
  </si>
  <si>
    <t>012103000.1</t>
  </si>
  <si>
    <t>Průzkumné, geodetické a projektové práce geodetické práce před výstavbou - vytýčení stavby</t>
  </si>
  <si>
    <t>1641863151</t>
  </si>
  <si>
    <t>VV</t>
  </si>
  <si>
    <t>3</t>
  </si>
  <si>
    <t>012-2</t>
  </si>
  <si>
    <t>Bezpečnostní opatření dle plánu BOZP</t>
  </si>
  <si>
    <t>-990980050</t>
  </si>
  <si>
    <t>4</t>
  </si>
  <si>
    <t>012303000.1</t>
  </si>
  <si>
    <t>Průzkumné, geodetické a projektové práce geodetické práce po výstavbě - zaměření skutečného provedení</t>
  </si>
  <si>
    <t>-449844565</t>
  </si>
  <si>
    <t>012-4</t>
  </si>
  <si>
    <t>Fotodukumentace stávajících objektů</t>
  </si>
  <si>
    <t>-840814387</t>
  </si>
  <si>
    <t>Poznámka k položce:_x000D_
Fotodokumentace stávajících přilehlých objektů před zahájením stavby a po dokončení stavby</t>
  </si>
  <si>
    <t>6</t>
  </si>
  <si>
    <t>012-7</t>
  </si>
  <si>
    <t>Dopravně-inženýrské opatření</t>
  </si>
  <si>
    <t>-736056480</t>
  </si>
  <si>
    <t xml:space="preserve"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</t>
  </si>
  <si>
    <t>7</t>
  </si>
  <si>
    <t>013194000</t>
  </si>
  <si>
    <t>Provozní řád</t>
  </si>
  <si>
    <t>-982055916</t>
  </si>
  <si>
    <t>8</t>
  </si>
  <si>
    <t>013203000</t>
  </si>
  <si>
    <t>Fotodokumentace stavby v průběhu provádění prací</t>
  </si>
  <si>
    <t>70469712</t>
  </si>
  <si>
    <t>9</t>
  </si>
  <si>
    <t>013254000</t>
  </si>
  <si>
    <t>Dokumentace skutečného provedení stavby</t>
  </si>
  <si>
    <t>1887974432</t>
  </si>
  <si>
    <t>VRN3</t>
  </si>
  <si>
    <t>Zařízení staveniště</t>
  </si>
  <si>
    <t>10</t>
  </si>
  <si>
    <t>030001000</t>
  </si>
  <si>
    <t>1437401224</t>
  </si>
  <si>
    <t>VRN4</t>
  </si>
  <si>
    <t>Inženýrská činnost</t>
  </si>
  <si>
    <t>11</t>
  </si>
  <si>
    <t>041903000</t>
  </si>
  <si>
    <t>Dozor jiné osoby - součinnost hydrogeologa</t>
  </si>
  <si>
    <t>703358164</t>
  </si>
  <si>
    <t>AZ</t>
  </si>
  <si>
    <t>aktivní zona - objem</t>
  </si>
  <si>
    <t>m3</t>
  </si>
  <si>
    <t>433,349</t>
  </si>
  <si>
    <t>sk</t>
  </si>
  <si>
    <t>skládka vytlačená zemina</t>
  </si>
  <si>
    <t>1073,402</t>
  </si>
  <si>
    <t>výkop</t>
  </si>
  <si>
    <t>1690,972</t>
  </si>
  <si>
    <t>zá</t>
  </si>
  <si>
    <t>zásyp</t>
  </si>
  <si>
    <t>1050,919</t>
  </si>
  <si>
    <t>I. - etapa</t>
  </si>
  <si>
    <t>Soupis:</t>
  </si>
  <si>
    <t>SO-01.1 - Nová splašková kanalizace</t>
  </si>
  <si>
    <t>22231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</si>
  <si>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</si>
  <si>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</si>
  <si>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</si>
  <si>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</si>
  <si>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</si>
  <si>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</si>
  <si>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</si>
  <si>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</si>
  <si>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</si>
  <si>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</si>
  <si>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</si>
  <si>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</si>
  <si>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</si>
  <si>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</si>
  <si>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</si>
  <si>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01</t>
  </si>
  <si>
    <t>1302590782</t>
  </si>
  <si>
    <t>Online PSC</t>
  </si>
  <si>
    <t>https://podminky.urs.cz/item/CS_URS_2025_01/113106121</t>
  </si>
  <si>
    <t>6,5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</si>
  <si>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</si>
  <si>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</si>
  <si>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1932953994</t>
  </si>
  <si>
    <t>https://podminky.urs.cz/item/CS_URS_2025_01/113107222</t>
  </si>
  <si>
    <t>Poznámka k položce:_x000D_
bude použito do aktivní zony komunikace</t>
  </si>
  <si>
    <t>Součet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</si>
  <si>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</si>
  <si>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</si>
  <si>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</si>
  <si>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323957858</t>
  </si>
  <si>
    <t>https://podminky.urs.cz/item/CS_URS_2025_01/113202111</t>
  </si>
  <si>
    <t>115101201</t>
  </si>
  <si>
    <t>Čerpání vody na dopravní výšku do 10 m s uvažovaným průměrným přítokem do 500 l/min</t>
  </si>
  <si>
    <t>hod</t>
  </si>
  <si>
    <t>533351494</t>
  </si>
  <si>
    <t>https://podminky.urs.cz/item/CS_URS_2025_01/115101201</t>
  </si>
  <si>
    <t>653,68*0,2</t>
  </si>
  <si>
    <t>115101301</t>
  </si>
  <si>
    <t>Pohotovost záložní čerpací soupravy pro dopravní výšku do 10 m s uvažovaným průměrným přítokem do 500 l/min</t>
  </si>
  <si>
    <t>den</t>
  </si>
  <si>
    <t>1788133595</t>
  </si>
  <si>
    <t>https://podminky.urs.cz/item/CS_URS_2025_01/115101301</t>
  </si>
  <si>
    <t>130,736/8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</si>
  <si>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</si>
  <si>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</si>
  <si>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76437168</t>
  </si>
  <si>
    <t>https://podminky.urs.cz/item/CS_URS_2025_01/119001405</t>
  </si>
  <si>
    <t>1,1*31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</si>
  <si>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</si>
  <si>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</si>
  <si>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-2062484927</t>
  </si>
  <si>
    <t>https://podminky.urs.cz/item/CS_URS_2025_01/119001412</t>
  </si>
  <si>
    <t>1,2*2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</si>
  <si>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</si>
  <si>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</si>
  <si>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-116388330</t>
  </si>
  <si>
    <t>https://podminky.urs.cz/item/CS_URS_2025_01/119001421</t>
  </si>
  <si>
    <t>1,1*8</t>
  </si>
  <si>
    <t>132254206</t>
  </si>
  <si>
    <t>Hloubení zapažených rýh šířky přes 800 do 2 000 mm strojně s urovnáním dna do předepsaného profilu a spádu v hornině třídy těžitelnosti I skupiny 3 přes 1 000 do 5 000 m3</t>
  </si>
  <si>
    <t>-1895794674</t>
  </si>
  <si>
    <t>https://podminky.urs.cz/item/CS_URS_2025_01/132254206</t>
  </si>
  <si>
    <t>1747,38</t>
  </si>
  <si>
    <t>"komunikace"-0,49*1,1*653,68</t>
  </si>
  <si>
    <t>"odbočky"0,9*2*203,5</t>
  </si>
  <si>
    <t>"povrchy odbočky"-0,49*0,9*4*34-0,24*6,5-0,35*50,5*0,5</t>
  </si>
  <si>
    <t>Mezisoučet</t>
  </si>
  <si>
    <t>"tř.3 - 80%"v*0,8</t>
  </si>
  <si>
    <t>132354206</t>
  </si>
  <si>
    <t>Hloubení zapažených rýh šířky přes 800 do 2 000 mm strojně s urovnáním dna do předepsaného profilu a spádu v hornině třídy těžitelnosti II skupiny 4 přes 1 000 do 5 000 m3</t>
  </si>
  <si>
    <t>-1218895078</t>
  </si>
  <si>
    <t>https://podminky.urs.cz/item/CS_URS_2025_01/132354206</t>
  </si>
  <si>
    <t>"tř.4- 15%"v*0,15</t>
  </si>
  <si>
    <t>132454206</t>
  </si>
  <si>
    <t>Hloubení zapažených rýh šířky přes 800 do 2 000 mm strojně s urovnáním dna do předepsaného profilu a spádu v hornině třídy těžitelnosti II skupiny 5 přes 1 000 do 5 000 m3</t>
  </si>
  <si>
    <t>1804624256</t>
  </si>
  <si>
    <t>https://podminky.urs.cz/item/CS_URS_2025_01/132454206</t>
  </si>
  <si>
    <t>"tř.4- 5%"v*0,05</t>
  </si>
  <si>
    <t>139001101</t>
  </si>
  <si>
    <t>Příplatek k cenám hloubených vykopávek za ztížení vykopávky v blízkosti podzemního vedení nebo výbušnin pro jakoukoliv třídu horniny</t>
  </si>
  <si>
    <t>656419715</t>
  </si>
  <si>
    <t>https://podminky.urs.cz/item/CS_URS_2025_01/139001101</t>
  </si>
  <si>
    <t>1,1*1,5*1*42</t>
  </si>
  <si>
    <t>13</t>
  </si>
  <si>
    <t>151101101</t>
  </si>
  <si>
    <t>Zřízení pažení a rozepření stěn rýh pro podzemní vedení příložné pro jakoukoliv mezerovitost, hloubky do 2 m</t>
  </si>
  <si>
    <t>645193488</t>
  </si>
  <si>
    <t>https://podminky.urs.cz/item/CS_URS_2025_01/151101101</t>
  </si>
  <si>
    <t>2*203,5*2</t>
  </si>
  <si>
    <t>14</t>
  </si>
  <si>
    <t>151101102</t>
  </si>
  <si>
    <t>Zřízení pažení a rozepření stěn rýh pro podzemní vedení příložné pro jakoukoliv mezerovitost, hloubky přes 2 do 4 m</t>
  </si>
  <si>
    <t>-156630776</t>
  </si>
  <si>
    <t>https://podminky.urs.cz/item/CS_URS_2025_01/151101102</t>
  </si>
  <si>
    <t>3176,56</t>
  </si>
  <si>
    <t>15</t>
  </si>
  <si>
    <t>151101111</t>
  </si>
  <si>
    <t>Odstranění pažení a rozepření stěn rýh pro podzemní vedení s uložením materiálu na vzdálenost do 3 m od kraje výkopu příložné, hloubky do 2 m</t>
  </si>
  <si>
    <t>-1507872081</t>
  </si>
  <si>
    <t>https://podminky.urs.cz/item/CS_URS_2025_01/151101111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</si>
  <si>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</si>
  <si>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</si>
  <si>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</si>
  <si>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-201263755</t>
  </si>
  <si>
    <t>https://podminky.urs.cz/item/CS_URS_2025_01/151101112</t>
  </si>
  <si>
    <t>17</t>
  </si>
  <si>
    <t>162451106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</si>
  <si>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</si>
  <si>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-2143577798</t>
  </si>
  <si>
    <t>https://podminky.urs.cz/item/CS_URS_2025_01/162451106</t>
  </si>
  <si>
    <t>"meziskládka"(V-sk)*2</t>
  </si>
  <si>
    <t>18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</si>
  <si>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</si>
  <si>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</si>
  <si>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1157410581</t>
  </si>
  <si>
    <t>https://podminky.urs.cz/item/CS_URS_2025_01/162651132</t>
  </si>
  <si>
    <t>"trvalá skládka"sk</t>
  </si>
  <si>
    <t>19</t>
  </si>
  <si>
    <t>167151111</t>
  </si>
  <si>
    <t>Nakládání, skládání a překládání neulehlého výkopku nebo sypaniny strojně nakládání, množství přes 100 m3, z hornin třídy těžitelnosti I, skupiny 1 až 3</t>
  </si>
  <si>
    <t>1228935899</t>
  </si>
  <si>
    <t>https://podminky.urs.cz/item/CS_URS_2025_01/167151111</t>
  </si>
  <si>
    <t>"meziskládka"V-sk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</si>
  <si>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</si>
  <si>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</si>
  <si>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</si>
  <si>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</si>
  <si>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-632925765</t>
  </si>
  <si>
    <t>https://podminky.urs.cz/item/CS_URS_2025_01/171201231</t>
  </si>
  <si>
    <t>sk*2</t>
  </si>
  <si>
    <t>171251201</t>
  </si>
  <si>
    <t>Uložení sypaniny na skládky nebo meziskládky bez hutnění s upravením uložené sypaniny do předepsaného tvaru</t>
  </si>
  <si>
    <t>1661344001</t>
  </si>
  <si>
    <t>https://podminky.urs.cz/item/CS_URS_2025_01/171251201</t>
  </si>
  <si>
    <t>-zá</t>
  </si>
  <si>
    <t>Az</t>
  </si>
  <si>
    <t>22</t>
  </si>
  <si>
    <t>174151101</t>
  </si>
  <si>
    <t>Zásyp sypaninou z jakékoliv horniny strojně s uložením výkopku ve vrstvách se zhutněním jam, šachet, rýh nebo kolem objektů v těchto vykopávkách</t>
  </si>
  <si>
    <t>1247368232</t>
  </si>
  <si>
    <t>https://podminky.urs.cz/item/CS_URS_2025_01/174151101</t>
  </si>
  <si>
    <t>"obsyp"-0,615*1,1*653,68</t>
  </si>
  <si>
    <t>"obsyp"-0,45*0,9*203,5</t>
  </si>
  <si>
    <t>"stávající sítě"-1*0,5*1,2*42</t>
  </si>
  <si>
    <t>"lože"-0,1*1,1*653,68</t>
  </si>
  <si>
    <t>"lože"-0,1*0,9*203,5</t>
  </si>
  <si>
    <t>23</t>
  </si>
  <si>
    <t>M</t>
  </si>
  <si>
    <t>58331200</t>
  </si>
  <si>
    <t>štěrkopísek netříděný</t>
  </si>
  <si>
    <t>-1920894712</t>
  </si>
  <si>
    <t>0,5*1,1*653,68</t>
  </si>
  <si>
    <t>0,5*0,9*4*34</t>
  </si>
  <si>
    <t>"místní komunikace"0,5*50,5*0,5</t>
  </si>
  <si>
    <t>Az*1,67</t>
  </si>
  <si>
    <t>24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</si>
  <si>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</si>
  <si>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</si>
  <si>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-1528076328</t>
  </si>
  <si>
    <t>https://podminky.urs.cz/item/CS_URS_2025_01/175111101</t>
  </si>
  <si>
    <t>0,615*1,1*653,68-0,315*0,315*pi*653,68/4</t>
  </si>
  <si>
    <t>0,45*0,9*203,5</t>
  </si>
  <si>
    <t>"stávající sítě"1*0,5*1,2*42</t>
  </si>
  <si>
    <t>25</t>
  </si>
  <si>
    <t>58337302</t>
  </si>
  <si>
    <t>štěrkopísek frakce 0/16</t>
  </si>
  <si>
    <t>-1928692901</t>
  </si>
  <si>
    <t>498,89*1,67</t>
  </si>
  <si>
    <t>Svislé a kompletní konstrukce</t>
  </si>
  <si>
    <t>26</t>
  </si>
  <si>
    <t>359901111</t>
  </si>
  <si>
    <t>Vyčištění stok jakékoliv výšky</t>
  </si>
  <si>
    <t>-535477651</t>
  </si>
  <si>
    <t>https://podminky.urs.cz/item/CS_URS_2025_01/359901111</t>
  </si>
  <si>
    <t>653,68</t>
  </si>
  <si>
    <t>27</t>
  </si>
  <si>
    <t>359901211</t>
  </si>
  <si>
    <t>Monitoring stok (kamerový systém) jakékoli výšky nová kanalizace</t>
  </si>
  <si>
    <t>-454600913</t>
  </si>
  <si>
    <t>https://podminky.urs.cz/item/CS_URS_2025_01/359901211</t>
  </si>
  <si>
    <t>Vodorovné konstrukce</t>
  </si>
  <si>
    <t>28</t>
  </si>
  <si>
    <t>451572111</t>
  </si>
  <si>
    <t>Lože pod potrubí, stoky a drobné objekty v otevřeném výkopu z kameniva drobného těženého 0 až 4 mm</t>
  </si>
  <si>
    <t>-1756808501</t>
  </si>
  <si>
    <t>https://podminky.urs.cz/item/CS_URS_2025_01/451572111</t>
  </si>
  <si>
    <t>0,1*1,1*653,68</t>
  </si>
  <si>
    <t>0,1*0,9*203,5</t>
  </si>
  <si>
    <t>29</t>
  </si>
  <si>
    <t>452112111</t>
  </si>
  <si>
    <t>Osazení betonových dílců prstenců nebo rámů pod poklopy a mříže, výšky do 100 mm</t>
  </si>
  <si>
    <t>kus</t>
  </si>
  <si>
    <t>-508028958</t>
  </si>
  <si>
    <t>https://podminky.urs.cz/item/CS_URS_2025_01/452112111</t>
  </si>
  <si>
    <t>1+1+8+4</t>
  </si>
  <si>
    <t>30</t>
  </si>
  <si>
    <t>59224184</t>
  </si>
  <si>
    <t>prstenec šachtový vyrovnávací betonový 625x120x40mm</t>
  </si>
  <si>
    <t>1244738533</t>
  </si>
  <si>
    <t>1*1,01</t>
  </si>
  <si>
    <t>31</t>
  </si>
  <si>
    <t>59224185</t>
  </si>
  <si>
    <t>prstenec šachtový vyrovnávací betonový 625x120x60mm</t>
  </si>
  <si>
    <t>1345413908</t>
  </si>
  <si>
    <t>32</t>
  </si>
  <si>
    <t>59224176</t>
  </si>
  <si>
    <t>prstenec šachtový vyrovnávací betonový 625x120x80mm</t>
  </si>
  <si>
    <t>1846271934</t>
  </si>
  <si>
    <t>8*1,01</t>
  </si>
  <si>
    <t>33</t>
  </si>
  <si>
    <t>59224187</t>
  </si>
  <si>
    <t>prstenec šachtový vyrovnávací betonový 625x120x100mm</t>
  </si>
  <si>
    <t>323544658</t>
  </si>
  <si>
    <t>4*1,01</t>
  </si>
  <si>
    <t>34</t>
  </si>
  <si>
    <t>452112121</t>
  </si>
  <si>
    <t>Osazení betonových dílců prstenců nebo rámů pod poklopy a mříže, výšky přes 100 do 200 mm</t>
  </si>
  <si>
    <t>712072392</t>
  </si>
  <si>
    <t>https://podminky.urs.cz/item/CS_URS_2025_01/452112121</t>
  </si>
  <si>
    <t>35</t>
  </si>
  <si>
    <t>59224188</t>
  </si>
  <si>
    <t>prstenec šachtový vyrovnávací betonový 625x120x120mm</t>
  </si>
  <si>
    <t>-892021985</t>
  </si>
  <si>
    <t>3*1,01</t>
  </si>
  <si>
    <t>Komunikace pozemní</t>
  </si>
  <si>
    <t>36</t>
  </si>
  <si>
    <t>564201011</t>
  </si>
  <si>
    <t>Podklad nebo podsyp ze štěrkopísku ŠP s rozprostřením, vlhčením a zhutněním plochy jednotlivě do 100 m2, po zhutnění tl. 40 mm</t>
  </si>
  <si>
    <t>-327801502</t>
  </si>
  <si>
    <t>https://podminky.urs.cz/item/CS_URS_2025_01/564201011</t>
  </si>
  <si>
    <t>37</t>
  </si>
  <si>
    <t>564861112</t>
  </si>
  <si>
    <t>Podklad ze štěrkodrti ŠD s rozprostřením a zhutněním plochy přes 100 m2, po zhutnění tl. 210 mm</t>
  </si>
  <si>
    <t>-1348274685</t>
  </si>
  <si>
    <t>https://podminky.urs.cz/item/CS_URS_2025_01/564861112</t>
  </si>
  <si>
    <t>38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</si>
  <si>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</si>
  <si>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</si>
  <si>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392675831</t>
  </si>
  <si>
    <t>https://podminky.urs.cz/item/CS_URS_2025_01/596811120</t>
  </si>
  <si>
    <t>Trubní vedení</t>
  </si>
  <si>
    <t>39</t>
  </si>
  <si>
    <t>871313121</t>
  </si>
  <si>
    <t>Montáž kanalizačního potrubí z tvrdého PVC-U hladkého plnostěnného tuhost SN 8 DN 160</t>
  </si>
  <si>
    <t>1890480665</t>
  </si>
  <si>
    <t>https://podminky.urs.cz/item/CS_URS_2025_01/871313121</t>
  </si>
  <si>
    <t>203,5</t>
  </si>
  <si>
    <t>40</t>
  </si>
  <si>
    <t>28611166</t>
  </si>
  <si>
    <t>trubka kanalizační PVC-U plnostěnná jednovrstvá DN 160x5000mm SN8</t>
  </si>
  <si>
    <t>-866230884</t>
  </si>
  <si>
    <t>203,5*1,03 'Přepočtené koeficientem množství</t>
  </si>
  <si>
    <t>41</t>
  </si>
  <si>
    <t>871373121</t>
  </si>
  <si>
    <t>Montáž kanalizačního potrubí z tvrdého PVC-U hladkého plnostěnného tuhost SN 8 DN 315</t>
  </si>
  <si>
    <t>-1704818747</t>
  </si>
  <si>
    <t>https://podminky.urs.cz/item/CS_URS_2025_01/871373121</t>
  </si>
  <si>
    <t>28611109</t>
  </si>
  <si>
    <t>trubka kanalizační PVC-U plnostěnná jednovrstvá s rázovou odolností DN 315x6000mm SN12</t>
  </si>
  <si>
    <t>-620801594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</si>
  <si>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315_x000D_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</si>
  <si>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653,68*1,03 'Přepočtené koeficientem množství</t>
  </si>
  <si>
    <t>43</t>
  </si>
  <si>
    <t>877315211</t>
  </si>
  <si>
    <t>Montáž tvarovek na kanalizačním plastovém potrubí z PP nebo PVC-U hladkého plnostěnného kolen, víček nebo hrdlových uzávěrů DN 150</t>
  </si>
  <si>
    <t>-747811918</t>
  </si>
  <si>
    <t>https://podminky.urs.cz/item/CS_URS_2025_01/877315211</t>
  </si>
  <si>
    <t>44</t>
  </si>
  <si>
    <t>28611361</t>
  </si>
  <si>
    <t>koleno kanalizační PVC KG 160x45°</t>
  </si>
  <si>
    <t>-99006613</t>
  </si>
  <si>
    <t>34*1,015</t>
  </si>
  <si>
    <t>45</t>
  </si>
  <si>
    <t>877375221</t>
  </si>
  <si>
    <t>Montáž tvarovek na kanalizačním plastovém potrubí z PP nebo PVC-U hladkého plnostěnného odboček DN 300</t>
  </si>
  <si>
    <t>214032761</t>
  </si>
  <si>
    <t>https://podminky.urs.cz/item/CS_URS_2025_01/877375221</t>
  </si>
  <si>
    <t>46</t>
  </si>
  <si>
    <t>28611404</t>
  </si>
  <si>
    <t>odbočka kanalizační plastová s hrdlem KG 315/160/45°</t>
  </si>
  <si>
    <t>1803139589</t>
  </si>
  <si>
    <t>47</t>
  </si>
  <si>
    <t>892372121</t>
  </si>
  <si>
    <t>Tlakové zkoušky vzduchem těsnícími vaky ucpávkovými DN 300</t>
  </si>
  <si>
    <t>úsek</t>
  </si>
  <si>
    <t>-1966711364</t>
  </si>
  <si>
    <t>https://podminky.urs.cz/item/CS_URS_2025_01/892372121</t>
  </si>
  <si>
    <t>48</t>
  </si>
  <si>
    <t>894118001</t>
  </si>
  <si>
    <t>Šachty kanalizační zděné Příplatek k cenám za každých dalších 0,60 m výšky vstupu</t>
  </si>
  <si>
    <t>-284200549</t>
  </si>
  <si>
    <t>https://podminky.urs.cz/item/CS_URS_2025_01/894118001</t>
  </si>
  <si>
    <t>1+1+1+1+1+1+1+1+1+1+2+2+2+3</t>
  </si>
  <si>
    <t>49</t>
  </si>
  <si>
    <t>894411121</t>
  </si>
  <si>
    <t>Zřízení šachet kanalizačních z betonových dílců výšky vstupu do 1,50 m s obložením dna betonem tř. C 25/30, na potrubí DN přes 200 do 300</t>
  </si>
  <si>
    <t>-765819466</t>
  </si>
  <si>
    <t>https://podminky.urs.cz/item/CS_URS_2025_01/894411121</t>
  </si>
  <si>
    <t>50</t>
  </si>
  <si>
    <t>59224312</t>
  </si>
  <si>
    <t>konus betonové šachty DN 1000 kanalizační 100x62,5x58cm tl stěny 12 stupadla poplastovaná</t>
  </si>
  <si>
    <t>78893190</t>
  </si>
  <si>
    <t>14*1,01</t>
  </si>
  <si>
    <t>51</t>
  </si>
  <si>
    <t>59224160</t>
  </si>
  <si>
    <t>skruž betonová kanalizační se stupadly 100x25x12cm</t>
  </si>
  <si>
    <t>1229314763</t>
  </si>
  <si>
    <t>12*1,01</t>
  </si>
  <si>
    <t>52</t>
  </si>
  <si>
    <t>59224051</t>
  </si>
  <si>
    <t>skruž betonová kanalizační se stupadly 100x50x12cm</t>
  </si>
  <si>
    <t>494879200</t>
  </si>
  <si>
    <t>10*1,01</t>
  </si>
  <si>
    <t>53</t>
  </si>
  <si>
    <t>59224052</t>
  </si>
  <si>
    <t>skruž betonová kanalizační se stupadly 100x100x12cm</t>
  </si>
  <si>
    <t>-2093875936</t>
  </si>
  <si>
    <t>54</t>
  </si>
  <si>
    <t>59224348</t>
  </si>
  <si>
    <t>těsnění elastomerové pro spojení šachetních dílů DN 1000</t>
  </si>
  <si>
    <t>436810161</t>
  </si>
  <si>
    <t>55</t>
  </si>
  <si>
    <t>59224351</t>
  </si>
  <si>
    <t>dno betonové šachty kanalizační jednolité 100x58x20cm</t>
  </si>
  <si>
    <t>-426775867</t>
  </si>
  <si>
    <t>56</t>
  </si>
  <si>
    <t>899131121</t>
  </si>
  <si>
    <t>Osazení samonivelačního poklopu v komunikaci za finišerem do čerstvého asfaltu šachtového s ošetřením podkladních vrstev hloubky do 25 cm</t>
  </si>
  <si>
    <t>-2050307882</t>
  </si>
  <si>
    <t>https://podminky.urs.cz/item/CS_URS_2025_01/899131121</t>
  </si>
  <si>
    <t>57</t>
  </si>
  <si>
    <t>55241034</t>
  </si>
  <si>
    <t>poklop šachtový litinový kruhový DN 600 bez ventilace tř D400 v samonivelačním rámu pro extrémní dopravní zatížení</t>
  </si>
  <si>
    <t>-1401440727</t>
  </si>
  <si>
    <t>58</t>
  </si>
  <si>
    <t>899722112</t>
  </si>
  <si>
    <t>Krytí potrubí z plastů výstražnou fólií z PVC šířky přes 20 do 25 cm</t>
  </si>
  <si>
    <t>489089307</t>
  </si>
  <si>
    <t>https://podminky.urs.cz/item/CS_URS_2025_01/899722112</t>
  </si>
  <si>
    <t>59</t>
  </si>
  <si>
    <t>899722114</t>
  </si>
  <si>
    <t>Krytí potrubí z plastů výstražnou fólií z PVC šířky přes 34 do 40 cm</t>
  </si>
  <si>
    <t>643070476</t>
  </si>
  <si>
    <t>https://podminky.urs.cz/item/CS_URS_2025_01/899722114</t>
  </si>
  <si>
    <t>Ostatní konstrukce a práce, bourání</t>
  </si>
  <si>
    <t>60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</si>
  <si>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</si>
  <si>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</si>
  <si>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794948473</t>
  </si>
  <si>
    <t>https://podminky.urs.cz/item/CS_URS_2025_01/979024443</t>
  </si>
  <si>
    <t>61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</si>
  <si>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</si>
  <si>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</si>
  <si>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253950256</t>
  </si>
  <si>
    <t>https://podminky.urs.cz/item/CS_URS_2025_01/979054441</t>
  </si>
  <si>
    <t>997</t>
  </si>
  <si>
    <t>Přesun sutě</t>
  </si>
  <si>
    <t>62</t>
  </si>
  <si>
    <t>997221551</t>
  </si>
  <si>
    <t>Vodorovná doprava suti bez naložení, ale se složením a s hrubým urovnáním ze sypkých materiálů, na vzdálenost do 1 km</t>
  </si>
  <si>
    <t>-150443078</t>
  </si>
  <si>
    <t>https://podminky.urs.cz/item/CS_URS_2025_01/997221551</t>
  </si>
  <si>
    <t>"podklad vrstvy"1,185</t>
  </si>
  <si>
    <t>63</t>
  </si>
  <si>
    <t>997221559</t>
  </si>
  <si>
    <t>Vodorovná doprava suti bez naložení, ale se složením a s hrubým urovnáním Příplatek k ceně za každý další započatý 1 km přes 1 km</t>
  </si>
  <si>
    <t>34993650</t>
  </si>
  <si>
    <t>https://podminky.urs.cz/item/CS_URS_2025_01/997221559</t>
  </si>
  <si>
    <t>1,185*4 'Přepočtené koeficientem množství</t>
  </si>
  <si>
    <t>64</t>
  </si>
  <si>
    <t>997221873</t>
  </si>
  <si>
    <t>-589903649</t>
  </si>
  <si>
    <t>https://podminky.urs.cz/item/CS_URS_2025_01/997221873</t>
  </si>
  <si>
    <t>998</t>
  </si>
  <si>
    <t>Přesun hmot</t>
  </si>
  <si>
    <t>65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</si>
  <si>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</si>
  <si>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</si>
  <si>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-1447893578</t>
  </si>
  <si>
    <t>https://podminky.urs.cz/item/CS_URS_2025_01/998276101</t>
  </si>
  <si>
    <t>62,04</t>
  </si>
  <si>
    <t>183</t>
  </si>
  <si>
    <t>120,96</t>
  </si>
  <si>
    <t>SO-01.2 - Stávající dešťová kanalizace</t>
  </si>
  <si>
    <t>(2+2+2+2+50+2)*0,2</t>
  </si>
  <si>
    <t>12/8</t>
  </si>
  <si>
    <t>1,5*2,5*(2+2)</t>
  </si>
  <si>
    <t>1,2*2,5*(2+2+50+2)</t>
  </si>
  <si>
    <t>2,5*(2+2+2+2+50+2)*2</t>
  </si>
  <si>
    <t>"obsyp"-1,5*1,2*(2+2)</t>
  </si>
  <si>
    <t>"obsyp"-1,2*0,8*(2+2)</t>
  </si>
  <si>
    <t>"obsyp"-1,2*0,7*(50+2)</t>
  </si>
  <si>
    <t>"lože"-0,1*1,5*4</t>
  </si>
  <si>
    <t>"lože"-0,1*1,2*56</t>
  </si>
  <si>
    <t>1,5*1,2*(2+2)-0,9*0,9*pi*4/4</t>
  </si>
  <si>
    <t>1,2*0,8*(2+2)-0,5*0,5*pi*4/4</t>
  </si>
  <si>
    <t>1,2*0,7*(50+2)-0,4*0,4*pi*52/4</t>
  </si>
  <si>
    <t>44,855*1,67</t>
  </si>
  <si>
    <t>0,1*1,5*2"lokalita 05"</t>
  </si>
  <si>
    <t>0,1*1,5*2"lokalita 06"</t>
  </si>
  <si>
    <t>0,1*1,2*2"lokalita 08"</t>
  </si>
  <si>
    <t>0,1*1,2*2"lokalita 09"</t>
  </si>
  <si>
    <t>0,1*1,2*50"lokalita 12"</t>
  </si>
  <si>
    <t>0,1*1,5*2"lokalita 11"</t>
  </si>
  <si>
    <t>810391811</t>
  </si>
  <si>
    <t>Bourání stávajícího potrubí z betonu v otevřeném výkopu DN přes 200 do 400</t>
  </si>
  <si>
    <t>857980546</t>
  </si>
  <si>
    <t>https://podminky.urs.cz/item/CS_URS_2025_01/810391811</t>
  </si>
  <si>
    <t>"lokalita 09"2</t>
  </si>
  <si>
    <t>"lokalita 12"50</t>
  </si>
  <si>
    <t>810441811</t>
  </si>
  <si>
    <t>Bourání stávajícího potrubí z betonu v otevřeném výkopu DN přes 400 do 600</t>
  </si>
  <si>
    <t>931608485</t>
  </si>
  <si>
    <t>https://podminky.urs.cz/item/CS_URS_2025_01/810441811</t>
  </si>
  <si>
    <t>"lokalita 08"2</t>
  </si>
  <si>
    <t>"lokalita 11"2</t>
  </si>
  <si>
    <t>810491811</t>
  </si>
  <si>
    <t>Bourání stávajícího potrubí z betonu v otevřeném výkopu DN přes 800 do 1000</t>
  </si>
  <si>
    <t>1782524319</t>
  </si>
  <si>
    <t>https://podminky.urs.cz/item/CS_URS_2025_01/810491811</t>
  </si>
  <si>
    <t>"lokalita 05"2</t>
  </si>
  <si>
    <t>"lokalita 06"2</t>
  </si>
  <si>
    <t>812392121</t>
  </si>
  <si>
    <t>Montáž potrubí z trub betonových hrdlových v otevřeném výkopu ve sklonu do 20 % s integrovaným pryžovým těsněním DN 400</t>
  </si>
  <si>
    <t>2124597236</t>
  </si>
  <si>
    <t>https://podminky.urs.cz/item/CS_URS_2025_01/812392121</t>
  </si>
  <si>
    <t>59223021</t>
  </si>
  <si>
    <t>trouba betonová hrdlová DN 400</t>
  </si>
  <si>
    <t>316004100</t>
  </si>
  <si>
    <t>52*1,01 'Přepočtené koeficientem množství</t>
  </si>
  <si>
    <t>812422121</t>
  </si>
  <si>
    <t>Montáž potrubí z trub betonových hrdlových v otevřeném výkopu ve sklonu do 20 % s integrovaným pryžovým těsněním DN 500</t>
  </si>
  <si>
    <t>1570252099</t>
  </si>
  <si>
    <t>https://podminky.urs.cz/item/CS_URS_2025_01/812422121</t>
  </si>
  <si>
    <t>59223022</t>
  </si>
  <si>
    <t>trouba betonová hrdlová DN 500</t>
  </si>
  <si>
    <t>-1668947645</t>
  </si>
  <si>
    <t>4*1,01 'Přepočtené koeficientem množství</t>
  </si>
  <si>
    <t>871490420</t>
  </si>
  <si>
    <t>Montáž kanalizačního potrubí z polypropylenu PP korugovaného nebo žebrovaného SN 12 DN 1000</t>
  </si>
  <si>
    <t>-743828729</t>
  </si>
  <si>
    <t>https://podminky.urs.cz/item/CS_URS_2025_01/871490420</t>
  </si>
  <si>
    <t>28614483</t>
  </si>
  <si>
    <t>trubka kanalizační PE-HD/PP korugovaná DN 900x6000mm SN12</t>
  </si>
  <si>
    <t>-1283083625</t>
  </si>
  <si>
    <t xml:space="preserve">Poznámka k položce:_x000D_
Druh materiálu: polyethylen PE-HD, (případně PP)_x000D_
Konstrukce stěny: plnostěnná konstrukce ovinutá PP profilem_x000D_
Trubní systém: beztlakový určený pro gravitační kanalizace. Díky volitelné síle základní stěny a elektrosvařovacímu spoji je možné vyrobiti potrubí zatížitelné tlakem až do 4 bar (vhodné pro vodní elektrárny)_x000D_
Doporučené použití: splašková nebo smíšená kanalizace, přívodní potrubí k vodním elektrárnám_x000D_
Značení systému trub: značení potiskem na žebru PE-HD/PP, kruhová tuhost, DN_x000D_
_x000D_
Dimenzionální řada a délky trub: potrubí se vyrábí v těchto dimenzích_x000D_
De/Di /DN:_x000D_
1010/900/900_x000D_
Trubky o délce 1,2,3, 4,5 a 6 m. Venkovní průměr se liší podle kruhové tuhosti, výše uvedený je k SN 8._x000D_
_x000D_
Minimální tloušťka stěny: min. síla stěny mezi PP profily:_x000D_
DN 900 – 2000 – 8 mm_x000D_
Sílu základní stěny je možné zesílit podle požadavků projektu._x000D_
_x000D_
Způsob výroby: pomocí navíjení PE-HD materiálu na předehřátou formu společně se ztužujícím PP profilem zajišťujícím potřebnou kruhovou tuhost. Jednotlivé typy se od sebe liší výškou PP profilu a vzdáleností jednotlivých ovinů._x000D_
_x000D_
Výrobní normy: výroba probíhá dle normy DIN 16 961, ČSN EN 13476_x000D_
_x000D_
Barevné provedení, rozlišení: Vnitřní vrstva má barvu standardně černou a venkovní rovněž černou. Na vyžádání je možné vyrobit potrubí i s jinou barvou vnitřní vrstvy._x000D_
Spojovací systém, vlastnosti: Spojování se provádí pomocí hrdel s integrovaným vícebřitým těsněním nebo pomocí těsnění nasazeného do drážky na dříku potrubí. Potrubí se vyrábí i s elektrosvařícm spojem._x000D_
Potrubí se díky spirálovitému vinutí nedá zkracovat, před objednáním je nutné vytvořit kladečský plán s různě dlouhých potrubí v délkách po 1 m._x000D_
Maximální deformace při garanci těsnosti spoje: těsnost při vnitřním přetlaku 0,5 baru je zachována při deformaci hrdla až o 10% a při vyosení potrubí o 2 st._x000D_
Doporučená dlouhodobá deformace potrubí je 6 % (dle TNV 75 02 11)._x000D_
Kruhová tuhost potrubí: potrubí má různou krátkodobou kruhovou tuhost podle jednotlivých typů SN 4 -16 kN/m2 podle dle ISO 9969._x000D_
_x000D_
Odolnost trub a spojů:_x000D_
vůči ropným látkám je odolnost velmi dobrá při teplotě ropných látek do 20? C při použití těsnění ze syntetické pryže_x000D_
vůči chemickým látkám – chemická odolnost PP je obecně velmi dobrá – viz tabulka chemické odolnosti materiálů_x000D_
vůči obrusu ? abraze je u PE-HD velice dobrá ve srovnání s ostatními materiály, specifická abraze je 0,3 ?m za 500 000 zkušebních cyklů, což odpovídá 15 letům provozu kanalizace. Potrubí je konstruováno tak aby vydrželo při maximální rychlosti průtoku 5 m/s a běžném obsahu abraziva v odváděné vodě po dobu 70-100 let._x000D_
Způsob dodatečného vysazování odboček: – dodatečné napojování odboček je možno provádět pomocí sedla Insitu DN 150-200 mm._x000D_
_x000D_
</t>
  </si>
  <si>
    <t>4*1,015 'Přepočtené koeficientem množství</t>
  </si>
  <si>
    <t>R8-21</t>
  </si>
  <si>
    <t>D+M spojka typ LC pro potrubí beton DN900</t>
  </si>
  <si>
    <t>1433412416</t>
  </si>
  <si>
    <t>2+2</t>
  </si>
  <si>
    <t>R8-22</t>
  </si>
  <si>
    <t>D+M spojka typ LC pro potrubí beton DN500</t>
  </si>
  <si>
    <t>-1535777864</t>
  </si>
  <si>
    <t>R8-23</t>
  </si>
  <si>
    <t>D+M spojka typ LC pro potrubí beton DN400</t>
  </si>
  <si>
    <t>-113990316</t>
  </si>
  <si>
    <t>997013501</t>
  </si>
  <si>
    <t>Odvoz suti a vybouraných hmot na skládku nebo meziskládku se složením, na vzdálenost do 1 km</t>
  </si>
  <si>
    <t>-1964859356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</si>
  <si>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</si>
  <si>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</si>
  <si>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</si>
  <si>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-412875464</t>
  </si>
  <si>
    <t>https://podminky.urs.cz/item/CS_URS_2025_01/997013509</t>
  </si>
  <si>
    <t>24,64*4 'Přepočtené koeficientem množství</t>
  </si>
  <si>
    <t>997013601</t>
  </si>
  <si>
    <t>Poplatek za uložení stavebního odpadu na skládce (skládkovné) z prostého betonu zatříděného do Katalogu odpadů pod kódem 17 01 01</t>
  </si>
  <si>
    <t>964378410</t>
  </si>
  <si>
    <t>https://podminky.urs.cz/item/CS_URS_2025_01/997013601</t>
  </si>
  <si>
    <t>52,275</t>
  </si>
  <si>
    <t>ob</t>
  </si>
  <si>
    <t>obsyp</t>
  </si>
  <si>
    <t>50,962</t>
  </si>
  <si>
    <t>61,775</t>
  </si>
  <si>
    <t>90,125</t>
  </si>
  <si>
    <t>39,163</t>
  </si>
  <si>
    <t>SO-02 - Vodovod</t>
  </si>
  <si>
    <t>22221</t>
  </si>
  <si>
    <t>113107212</t>
  </si>
  <si>
    <t>Odstranění podkladů nebo krytů strojně plochy jednotlivě přes 200 m2 s přemístěním hmot na skládku na vzdálenost do 20 m nebo s naložením na dopravní prostředek z kameniva těženého, o tl. vrstvy přes 100 do 200 mm</t>
  </si>
  <si>
    <t>-665149856</t>
  </si>
  <si>
    <t>https://podminky.urs.cz/item/CS_URS_2025_01/113107212</t>
  </si>
  <si>
    <t>"provizorní vrstva komunikace"7,5</t>
  </si>
  <si>
    <t>7,5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</si>
  <si>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</si>
  <si>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</si>
  <si>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-421462705</t>
  </si>
  <si>
    <t>https://podminky.urs.cz/item/CS_URS_2025_01/113107242</t>
  </si>
  <si>
    <t>113154533</t>
  </si>
  <si>
    <t>Frézování živičného podkladu nebo krytu s naložením hmot na dopravní prostředek plochy přes 500 do 2 000 m2 pruhu šířky do 1 m, tloušťky vrstvy 50 mm</t>
  </si>
  <si>
    <t>2121406383</t>
  </si>
  <si>
    <t>https://podminky.urs.cz/item/CS_URS_2025_01/113154533</t>
  </si>
  <si>
    <t>(87)*0,2</t>
  </si>
  <si>
    <t>17,4/8</t>
  </si>
  <si>
    <t>1*(0+2+1)</t>
  </si>
  <si>
    <t>1*(14+1+1)</t>
  </si>
  <si>
    <t>108,21+10,87</t>
  </si>
  <si>
    <t>"komunikace"-0,49*1*(111,13-24,13)</t>
  </si>
  <si>
    <t>"odbočky"0,9*1,5*16,5</t>
  </si>
  <si>
    <t>"povrchy odbočky"-0,49*0,9*19,5</t>
  </si>
  <si>
    <t>1,0*1,5*1*19</t>
  </si>
  <si>
    <t>28,49+21,72</t>
  </si>
  <si>
    <t>1,5*19,5*2</t>
  </si>
  <si>
    <t>-ob+9,5"stávající sítě"</t>
  </si>
  <si>
    <t>"obsyp"-0,41*1*87</t>
  </si>
  <si>
    <t>"obsypů"-0,33*0,9*19,5</t>
  </si>
  <si>
    <t>"stávající sítě"-1*0,5*1,0*19</t>
  </si>
  <si>
    <t>0,5*1*87</t>
  </si>
  <si>
    <t>0,5*0,9*19,5</t>
  </si>
  <si>
    <t>0,41*1*87</t>
  </si>
  <si>
    <t>0,33*0,9*19,5</t>
  </si>
  <si>
    <t>"stávající sítě"1*0,5*1,0*19</t>
  </si>
  <si>
    <t>9,5*1,67"stávající sítě"</t>
  </si>
  <si>
    <t>175111109</t>
  </si>
  <si>
    <t>Obsypání potrubí ručně Příplatek k ceně za prohození sypaniny</t>
  </si>
  <si>
    <t>738371390</t>
  </si>
  <si>
    <t>https://podminky.urs.cz/item/CS_URS_2025_01/175111109</t>
  </si>
  <si>
    <t>0,41*1*111,13</t>
  </si>
  <si>
    <t>452313141</t>
  </si>
  <si>
    <t>Podkladní a zajišťovací konstrukce z betonu prostého v otevřeném výkopu bez zvýšených nároků na prostředí bloky pro potrubí z betonu tř. C 16/20</t>
  </si>
  <si>
    <t>2035623837</t>
  </si>
  <si>
    <t>https://podminky.urs.cz/item/CS_URS_2025_01/452313141</t>
  </si>
  <si>
    <t>"N-kus"0,3*0,3*0,3*(1)</t>
  </si>
  <si>
    <t>"T-kus"(0,55*0,35*0,15+(0,55+0,25)*0,5*(0,35+0,1)*0,5*0,125+0,24*0,25*0,1)*(2)</t>
  </si>
  <si>
    <t>"elektrokoleno"(0,35*0,55*0,15+(0,55+0,25)*0,5*(0,35+0,135)*0,5*0,125+0,525*0,25*0,135)*(2)</t>
  </si>
  <si>
    <t>"oblouk litina"(0,55*0,35*0,15+(0,55+0,21)*0,5*(0,35+0,135)*0,5*0,25+0,21*0,4*0,135)*(2)</t>
  </si>
  <si>
    <t>"betonový blok pro poklop"(0,315*0,25+0,3*0,405+0,48*(0,25+0,3)*0,5)*0,5</t>
  </si>
  <si>
    <t>452353111</t>
  </si>
  <si>
    <t>Bednění podkladních a zajišťovacích konstrukcí v otevřeném výkopu bloků pro potrubí zřízení</t>
  </si>
  <si>
    <t>-2086753808</t>
  </si>
  <si>
    <t>https://podminky.urs.cz/item/CS_URS_2025_01/452353111</t>
  </si>
  <si>
    <t>"N-kus"0,3*0,3*4</t>
  </si>
  <si>
    <t>"T-kus"(0,35*(0,55+0,15*2)+(0,35+0,1)*0,5*(0,365*2+0,25))*(2)</t>
  </si>
  <si>
    <t>"elektrokoleno"(0,35*(0,55+0,15*2)+(0,35+0,135)*0,5*0,125*2+0,135*(0,525*2+0,25))*(2)</t>
  </si>
  <si>
    <t>"oblouk lt"(0,35*(0,55+0,15*2)+(0,35+0,135)*0,5*0,25*2+0,135*(0,4*2+0,1))*(1)</t>
  </si>
  <si>
    <t>"poklop"(0,5*(0,25+0,315*2)+(0,25+0,35)*0,5*0,48+0,3*(0,405*2+0,5))*1</t>
  </si>
  <si>
    <t>452353112</t>
  </si>
  <si>
    <t>Bednění podkladních a zajišťovacích konstrukcí v otevřeném výkopu bloků pro potrubí odstranění</t>
  </si>
  <si>
    <t>1755183810</t>
  </si>
  <si>
    <t>https://podminky.urs.cz/item/CS_URS_2025_01/452353112</t>
  </si>
  <si>
    <t>564750011</t>
  </si>
  <si>
    <t>Podklad nebo kryt z kameniva hrubého drceného vel. 8-16 mm s rozprostřením a zhutněním plochy přes 100 m2, po zhutnění tl. 150 mm</t>
  </si>
  <si>
    <t>185090716</t>
  </si>
  <si>
    <t>https://podminky.urs.cz/item/CS_URS_2025_01/564750011</t>
  </si>
  <si>
    <t>"provizorní vrstvy"7,5</t>
  </si>
  <si>
    <t>564831111</t>
  </si>
  <si>
    <t>Podklad ze štěrkodrti ŠD s rozprostřením a zhutněním plochy přes 100 m2, po zhutnění tl. 100 mm</t>
  </si>
  <si>
    <t>-143923965</t>
  </si>
  <si>
    <t>https://podminky.urs.cz/item/CS_URS_2025_01/564831111</t>
  </si>
  <si>
    <t>7,5*2</t>
  </si>
  <si>
    <t>565155101</t>
  </si>
  <si>
    <t>Asfaltový beton vrstva podkladní ACP 16 (obalované kamenivo střednězrnné - OKS) s rozprostřením a zhutněním v pruhu šířky do 1,5 m, po zhutnění tl. 70 mm</t>
  </si>
  <si>
    <t>791704087</t>
  </si>
  <si>
    <t>https://podminky.urs.cz/item/CS_URS_2025_01/565155101</t>
  </si>
  <si>
    <t>573231108</t>
  </si>
  <si>
    <t>Postřik spojovací PS bez posypu kamenivem ze silniční emulze, v množství 0,50 kg/m2</t>
  </si>
  <si>
    <t>1282010907</t>
  </si>
  <si>
    <t>https://podminky.urs.cz/item/CS_URS_2025_01/573231108</t>
  </si>
  <si>
    <t>577134111</t>
  </si>
  <si>
    <t>Asfaltový beton vrstva obrusná ACO 11 (ABS) s rozprostřením a se zhutněním z nemodifikovaného asfaltu v pruhu šířky do 3 m tř. I (ACO 11+), po zhutnění tl. 40 mm</t>
  </si>
  <si>
    <t>-636889680</t>
  </si>
  <si>
    <t>https://podminky.urs.cz/item/CS_URS_2025_01/577134111</t>
  </si>
  <si>
    <t>857242122</t>
  </si>
  <si>
    <t>Montáž litinových tvarovek na potrubí litinovém tlakovém jednoosých na potrubí z trub přírubových v otevřeném výkopu, kanálu nebo v šachtě DN 80</t>
  </si>
  <si>
    <t>1754742491</t>
  </si>
  <si>
    <t>https://podminky.urs.cz/item/CS_URS_2025_01/857242122</t>
  </si>
  <si>
    <t>"koleno prodloužené s patkou"1</t>
  </si>
  <si>
    <t>55251820</t>
  </si>
  <si>
    <t>koleno přírubové prodloužené s patkou pro připojení k hydrantu 80/90mm</t>
  </si>
  <si>
    <t>152771306</t>
  </si>
  <si>
    <t>Poznámka k položce:_x000D_
EN 545 (DIN 28614)_x000D_
provozní tlak max. PN 16_x000D_
z tvárné litiny EN-GJS-400-18 EN 1563 (GGG 400 - DIN 1693) s epoxidovou ochrannou vrstvou_x000D_
příruby podle EN 1092-2 (DIN 28605)_x000D_
standardní vrtání podle DIN 2501 - PN 10_x000D_
určeno pro pitnou vodu a neagresivní odpadní vodu</t>
  </si>
  <si>
    <t>857262122</t>
  </si>
  <si>
    <t>Montáž litinových tvarovek na potrubí litinovém tlakovém jednoosých na potrubí z trub přírubových v otevřeném výkopu, kanálu nebo v šachtě DN 100</t>
  </si>
  <si>
    <t>128734678</t>
  </si>
  <si>
    <t>https://podminky.urs.cz/item/CS_URS_2025_01/857262122</t>
  </si>
  <si>
    <t>"koleno přírubové"1+1</t>
  </si>
  <si>
    <t>55253997</t>
  </si>
  <si>
    <t>koleno přírubové z tvárné litiny,práškový epoxid tl 250µm FFK-kus DN 100- 30°</t>
  </si>
  <si>
    <t>-966927900</t>
  </si>
  <si>
    <t>55254012</t>
  </si>
  <si>
    <t>koleno přírubové z tvárné litiny,práškový epoxid tl 250µm FFK-kus DN 100- 45°</t>
  </si>
  <si>
    <t>507877443</t>
  </si>
  <si>
    <t>857264122</t>
  </si>
  <si>
    <t>Montáž litinových tvarovek na potrubí litinovém tlakovém odbočných na potrubí z trub přírubových v otevřeném výkopu, kanálu nebo v šachtě DN 100</t>
  </si>
  <si>
    <t>151881890</t>
  </si>
  <si>
    <t>https://podminky.urs.cz/item/CS_URS_2025_01/857264122</t>
  </si>
  <si>
    <t>"T100/100"1</t>
  </si>
  <si>
    <t>"T100/80"1</t>
  </si>
  <si>
    <t>55253515</t>
  </si>
  <si>
    <t>tvarovka přírubová litinová s přírubovou odbočkou,práškový epoxid tl 250µm T-kus DN 100/80</t>
  </si>
  <si>
    <t>-1123146980</t>
  </si>
  <si>
    <t>55253516</t>
  </si>
  <si>
    <t>tvarovka přírubová litinová vodovodní s přírubovou odbočkou PN10/16 T-kus DN 100/100</t>
  </si>
  <si>
    <t>1381691228</t>
  </si>
  <si>
    <t>871161141</t>
  </si>
  <si>
    <t>Montáž vodovodního potrubí z polyetylenu PE100 RC v otevřeném výkopu svařovaných na tupo SDR 11/PN16 d 32 x 3,0 mm</t>
  </si>
  <si>
    <t>1276157664</t>
  </si>
  <si>
    <t>https://podminky.urs.cz/item/CS_URS_2025_01/871161141</t>
  </si>
  <si>
    <t>3,5+16</t>
  </si>
  <si>
    <t>28613110</t>
  </si>
  <si>
    <t>potrubí vodovodní jednovrstvé PE100 RC PN 16 SDR11 32x3,0mm</t>
  </si>
  <si>
    <t>719968745</t>
  </si>
  <si>
    <t>19,5*1,015</t>
  </si>
  <si>
    <t>871251151</t>
  </si>
  <si>
    <t>Montáž vodovodního potrubí z polyetylenu PE100 RC v otevřeném výkopu svařovaných na tupo SDR 17/PN10 d 110 x 6,6 mm</t>
  </si>
  <si>
    <t>-1522695695</t>
  </si>
  <si>
    <t>https://podminky.urs.cz/item/CS_URS_2025_01/871251151</t>
  </si>
  <si>
    <t>"řad1"87</t>
  </si>
  <si>
    <t>28613494</t>
  </si>
  <si>
    <t>potrubí kanalizační jednovrstvé PE100 RC SDR17 110x6,6 mm</t>
  </si>
  <si>
    <t>-954338157</t>
  </si>
  <si>
    <t>(87)*1,015</t>
  </si>
  <si>
    <t>871251811</t>
  </si>
  <si>
    <t>Bourání stávajícího potrubí z polyetylenu v otevřeném výkopu D přes 50 do 90 mm</t>
  </si>
  <si>
    <t>2060033399</t>
  </si>
  <si>
    <t>https://podminky.urs.cz/item/CS_URS_2025_01/871251811</t>
  </si>
  <si>
    <t>82</t>
  </si>
  <si>
    <t>877261101</t>
  </si>
  <si>
    <t>Montáž tvarovek na vodovodním plastovém potrubí z polyetylenu PE 100 elektrotvarovek SDR 11/PN16 spojek, oblouků nebo redukcí d 110</t>
  </si>
  <si>
    <t>157124391</t>
  </si>
  <si>
    <t>https://podminky.urs.cz/item/CS_URS_2025_01/877261101</t>
  </si>
  <si>
    <t>"spojka"6</t>
  </si>
  <si>
    <t>"lemový nákružek+příruba"6</t>
  </si>
  <si>
    <t>"koleno 11°"3</t>
  </si>
  <si>
    <t>"objímka UB"3</t>
  </si>
  <si>
    <t>NCL.616139</t>
  </si>
  <si>
    <t>WS11 d110, PE100, SDR11, koleno 11°, elektro</t>
  </si>
  <si>
    <t>1799981287</t>
  </si>
  <si>
    <t>NCL.612668</t>
  </si>
  <si>
    <t xml:space="preserve"> UB d110, PE100, SDR11, spojka bez dorazu, elektro</t>
  </si>
  <si>
    <t>-1358273317</t>
  </si>
  <si>
    <t>28615975</t>
  </si>
  <si>
    <t>elektrospojka SDR11 PE 100 PN16 D 110mm</t>
  </si>
  <si>
    <t>-562253182</t>
  </si>
  <si>
    <t>6*1,015</t>
  </si>
  <si>
    <t>28653136</t>
  </si>
  <si>
    <t>nákružek lemový PE 100 SDR11 110mm</t>
  </si>
  <si>
    <t>-899841214</t>
  </si>
  <si>
    <t>28654410</t>
  </si>
  <si>
    <t>příruba volná k lemovému nákružku z polypropylénu 110</t>
  </si>
  <si>
    <t>1517745096</t>
  </si>
  <si>
    <t>877261110</t>
  </si>
  <si>
    <t>Montáž tvarovek na vodovodním plastovém potrubí z polyetylenu PE 100 elektrotvarovek SDR 11/PN16 kolen 45° d 110</t>
  </si>
  <si>
    <t>-1958688177</t>
  </si>
  <si>
    <t>https://podminky.urs.cz/item/CS_URS_2025_01/877261110</t>
  </si>
  <si>
    <t>"koleno 45"2</t>
  </si>
  <si>
    <t>28614949</t>
  </si>
  <si>
    <t>elektrokoleno 45° PE 100 PN16 D 110mm</t>
  </si>
  <si>
    <t>-485555625</t>
  </si>
  <si>
    <t>2*1,015</t>
  </si>
  <si>
    <t>891181112</t>
  </si>
  <si>
    <t>Montáž vodovodních armatur na potrubí šoupátek nebo klapek uzavíracích v otevřeném výkopu nebo v šachtách s osazením zemní soupravy (bez poklopů) DN 40</t>
  </si>
  <si>
    <t>-676197532</t>
  </si>
  <si>
    <t>https://podminky.urs.cz/item/CS_URS_2025_01/891181112</t>
  </si>
  <si>
    <t>42221420</t>
  </si>
  <si>
    <t>šoupátko přípojkové přímé DN 25 ISO/vnější závit PN16, 32x1 1/4"</t>
  </si>
  <si>
    <t>556913166</t>
  </si>
  <si>
    <t>42291044</t>
  </si>
  <si>
    <t>souprava zemní pro domovní šoupátka 3/4"-2" Rd 1,3-1,8m</t>
  </si>
  <si>
    <t>-702351437</t>
  </si>
  <si>
    <t>891241112</t>
  </si>
  <si>
    <t>Montáž vodovodních armatur na potrubí šoupátek nebo klapek uzavíracích v otevřeném výkopu nebo v šachtách s osazením zemní soupravy (bez poklopů) DN 80</t>
  </si>
  <si>
    <t>-241339100</t>
  </si>
  <si>
    <t>https://podminky.urs.cz/item/CS_URS_2025_01/891241112</t>
  </si>
  <si>
    <t>42221116</t>
  </si>
  <si>
    <t>šoupátko s přírubami voda DN 80 PN16</t>
  </si>
  <si>
    <t>-73467915</t>
  </si>
  <si>
    <t xml:space="preserve">Poznámka k položce:_x000D_
Konstrukční charakteristiky_x000D_
- měkcetěsnicí klínové šoupátko dle EN 1171, EN 1074-1 a EN 1074-2 s hladkým a volným průtokovým kanálem_x000D_
- vedení klínu z otěruvzdorného plastu s vysokou kluzností, optimalizované řešení s ohledem na zatížení zaručuje minimální opotřebení a uzavírací momenty_x000D_
- matice klínu vzhledem k velkoryse předimenzované délce závitu dovoluje vysoké zatížení kroutícím momentem_x000D_
- O-kroužky uložené ze všech stran v korozivzdorném materiálu, do DN 200 vyměnitelné pod tlakem (dle ISO 7259), od DN 250 vyměnitelné bez tlaku v potrubí_x000D_
- ochrana hran z PE chrání při dopravě a skladování_x000D_
- kluzné podložky (DN 50 - DN 200) a valivá ložiska (DN 250 - DN 600) zaručují nízké tření upínacího kroužku vřetene_x000D_
- průměr vřetene 25mm_x000D_
- 100% vhodné pro instalaci do země_x000D_
_x000D_
Materiál_x000D_
- tělo z tvárné litiny s vnitřní i vnější epoxidovou povrchovou úpravou_x000D_
- vrchní díl z tvárné litiny s vnitřní i vnější epoxidovou povrchovou úpravou_x000D_
- klín z tvárné litiny s uvnitř i vně navulkanizovaným elastomerem_x000D_
- vedení klínu z otěruvzdorného plastu_x000D_
- matice kínu z mosazi se zvýšenou odolností proti odzinkování_x000D_
- vřeteno z nerezové oceli s válcovaným závitem a hladce válcovanou těsnicí kluznou plochou_x000D_
- pouzdro O-kroužků z mosazi_x000D_
- O-kroužek, valivé ložisko (od DN 200) z elastomeru_x000D_
- zpětné těsnění z elastomeru_x000D_
- stírací kroužek z elastomeru_x000D_
- těsnění vrchního dílu z elastomeru_x000D_
- šrouby s vnitřním šestihranem zapuštěné a zalévací hmotou a těsněním zcela chráněné proti korozi_x000D_
- ochrana hran z PE_x000D_
- valivá ložiska (od DN 250) _x000D_
- centrovací kroužek z POM_x000D_
- centrovací příruba z tvárné litiny s vnitřní i vnější epoxidovou povrchovou úpravou_x000D_
- těsnění centrovací příruby z elastomeru_x000D_
- pojistný kroužek z POM_x000D_
- kluzné podložky z POM_x000D_
- těsnicí hmota sloužící jako protikorozní ochrana pouzdra závitu_x000D_
</t>
  </si>
  <si>
    <t>42291013</t>
  </si>
  <si>
    <t>souprava zemní tuhá pro šoupátka DN 50-100mm Rd 1,5m</t>
  </si>
  <si>
    <t>-1387078067</t>
  </si>
  <si>
    <t>891247111</t>
  </si>
  <si>
    <t>Montáž vodovodních armatur na potrubí hydrantů podzemních (bez osazení poklopů) DN 80</t>
  </si>
  <si>
    <t>-268152940</t>
  </si>
  <si>
    <t>https://podminky.urs.cz/item/CS_URS_2025_01/891247111</t>
  </si>
  <si>
    <t>42273594</t>
  </si>
  <si>
    <t>hydrant podzemní DN 80 PN 16 dvojitý uzávěr s koulí krycí v 1500mm</t>
  </si>
  <si>
    <t>-2143361043</t>
  </si>
  <si>
    <t>28326001</t>
  </si>
  <si>
    <t>obal drenážní k hydrantům</t>
  </si>
  <si>
    <t>476204514</t>
  </si>
  <si>
    <t>891261112</t>
  </si>
  <si>
    <t>Montáž vodovodních armatur na potrubí šoupátek nebo klapek uzavíracích v otevřeném výkopu nebo v šachtách s osazením zemní soupravy (bez poklopů) DN 100</t>
  </si>
  <si>
    <t>-873662830</t>
  </si>
  <si>
    <t>https://podminky.urs.cz/item/CS_URS_2025_01/891261112</t>
  </si>
  <si>
    <t>42221117</t>
  </si>
  <si>
    <t>šoupátko s přírubami voda DN 100 PN16</t>
  </si>
  <si>
    <t>-1176894934</t>
  </si>
  <si>
    <t>117062326</t>
  </si>
  <si>
    <t>66</t>
  </si>
  <si>
    <t>42291012</t>
  </si>
  <si>
    <t>souprava zemní tuhá pro šoupátka DN 50-100mm Rd 1,25m</t>
  </si>
  <si>
    <t>-876087869</t>
  </si>
  <si>
    <t>67</t>
  </si>
  <si>
    <t>891269111</t>
  </si>
  <si>
    <t>Montáž vodovodních armatur na potrubí navrtávacích pasů s ventilem Jt 1 MPa, na potrubí z trub litinových, ocelových nebo plastických hmot DN 100</t>
  </si>
  <si>
    <t>341328395</t>
  </si>
  <si>
    <t>https://podminky.urs.cz/item/CS_URS_2025_01/891269111</t>
  </si>
  <si>
    <t>68</t>
  </si>
  <si>
    <t>42273551</t>
  </si>
  <si>
    <t>pás navrtávací se závitovým výstupem z tvárné litiny pro vodovodní PE a PVC potrubí 110-5/4"</t>
  </si>
  <si>
    <t>-1949501427</t>
  </si>
  <si>
    <t>69</t>
  </si>
  <si>
    <t>892233122</t>
  </si>
  <si>
    <t>Proplach a dezinfekce vodovodního potrubí DN od 40 do 70</t>
  </si>
  <si>
    <t>-1726536849</t>
  </si>
  <si>
    <t>https://podminky.urs.cz/item/CS_URS_2025_01/892233122</t>
  </si>
  <si>
    <t>19,5</t>
  </si>
  <si>
    <t>70</t>
  </si>
  <si>
    <t>892241111</t>
  </si>
  <si>
    <t>Tlakové zkoušky vodou na potrubí DN do 80</t>
  </si>
  <si>
    <t>1692181548</t>
  </si>
  <si>
    <t>https://podminky.urs.cz/item/CS_URS_2025_01/892241111</t>
  </si>
  <si>
    <t>71</t>
  </si>
  <si>
    <t>892271111</t>
  </si>
  <si>
    <t>Tlakové zkoušky vodou na potrubí DN 100 nebo 125</t>
  </si>
  <si>
    <t>1215054399</t>
  </si>
  <si>
    <t>https://podminky.urs.cz/item/CS_URS_2025_01/892271111</t>
  </si>
  <si>
    <t>87</t>
  </si>
  <si>
    <t>72</t>
  </si>
  <si>
    <t>892273122</t>
  </si>
  <si>
    <t>Proplach a dezinfekce vodovodního potrubí DN od 80 do 125</t>
  </si>
  <si>
    <t>1314804065</t>
  </si>
  <si>
    <t>https://podminky.urs.cz/item/CS_URS_2025_01/892273122</t>
  </si>
  <si>
    <t>73</t>
  </si>
  <si>
    <t>892372111</t>
  </si>
  <si>
    <t>Tlakové zkoušky vodou zabezpečení konců potrubí při tlakových zkouškách DN do 300</t>
  </si>
  <si>
    <t>-1701436994</t>
  </si>
  <si>
    <t>https://podminky.urs.cz/item/CS_URS_2025_01/892372111</t>
  </si>
  <si>
    <t>74</t>
  </si>
  <si>
    <t>899401112</t>
  </si>
  <si>
    <t>Osazení poklopů uličních s pevným rámem litinových šoupátkových</t>
  </si>
  <si>
    <t>1079033394</t>
  </si>
  <si>
    <t>https://podminky.urs.cz/item/CS_URS_2025_01/899401112</t>
  </si>
  <si>
    <t>1+4+12</t>
  </si>
  <si>
    <t>75</t>
  </si>
  <si>
    <t>42291352</t>
  </si>
  <si>
    <t>poklop litinový šoupátkový pro zemní soupravy osazení do terénu a do vozovky</t>
  </si>
  <si>
    <t>2125234252</t>
  </si>
  <si>
    <t>76</t>
  </si>
  <si>
    <t>42210050</t>
  </si>
  <si>
    <t>deska podkladová uličního poklopu litinového šoupatového</t>
  </si>
  <si>
    <t>-1531108819</t>
  </si>
  <si>
    <t>77</t>
  </si>
  <si>
    <t>899401113</t>
  </si>
  <si>
    <t>Osazení poklopů uličních s pevným rámem litinových hydrantových</t>
  </si>
  <si>
    <t>-518217625</t>
  </si>
  <si>
    <t>https://podminky.urs.cz/item/CS_URS_2025_01/899401113</t>
  </si>
  <si>
    <t>78</t>
  </si>
  <si>
    <t>42291452</t>
  </si>
  <si>
    <t>poklop litinový hydrantový DN 80</t>
  </si>
  <si>
    <t>-326458559</t>
  </si>
  <si>
    <t>79</t>
  </si>
  <si>
    <t>42210052</t>
  </si>
  <si>
    <t>deska podkladová uličního poklopu litinového hydrantového</t>
  </si>
  <si>
    <t>-1452771835</t>
  </si>
  <si>
    <t>80</t>
  </si>
  <si>
    <t>899721111</t>
  </si>
  <si>
    <t>Signalizační vodič na potrubí DN do 150 mm</t>
  </si>
  <si>
    <t>603444058</t>
  </si>
  <si>
    <t>https://podminky.urs.cz/item/CS_URS_2025_01/899721111</t>
  </si>
  <si>
    <t>Poznámka k položce:_x000D_
vodič CY6</t>
  </si>
  <si>
    <t>106,5</t>
  </si>
  <si>
    <t>81</t>
  </si>
  <si>
    <t>spm1</t>
  </si>
  <si>
    <t>Napojovací vývod</t>
  </si>
  <si>
    <t>404929037</t>
  </si>
  <si>
    <t>899722113</t>
  </si>
  <si>
    <t>Krytí potrubí z plastů výstražnou fólií z PVC šířky přes 25 do 34 cm</t>
  </si>
  <si>
    <t>1030110399</t>
  </si>
  <si>
    <t>https://podminky.urs.cz/item/CS_URS_2025_01/899722113</t>
  </si>
  <si>
    <t>83</t>
  </si>
  <si>
    <t>R8-1</t>
  </si>
  <si>
    <t xml:space="preserve">Náhradní zásobování po dobu stavby - dodávka a montáž suchovodu vč. potřebných tvarovek, tlakové zkoušky a dezinfekce, zajištění potrubí náhradního zásobování proti klimatickým vlivům, zajištění ochrany potrubí pro přejíždění automobily a přechody pro chodce, </t>
  </si>
  <si>
    <t>kpl</t>
  </si>
  <si>
    <t>-625559274</t>
  </si>
  <si>
    <t>84</t>
  </si>
  <si>
    <t>R8-2</t>
  </si>
  <si>
    <t>Revize hydrantu</t>
  </si>
  <si>
    <t>1689769024</t>
  </si>
  <si>
    <t>85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</si>
  <si>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</si>
  <si>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</si>
  <si>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-627845413</t>
  </si>
  <si>
    <t>https://podminky.urs.cz/item/CS_URS_2025_01/919732211</t>
  </si>
  <si>
    <t>9,5</t>
  </si>
  <si>
    <t>86</t>
  </si>
  <si>
    <t>919735112</t>
  </si>
  <si>
    <t>Řezání stávajícího živičného krytu nebo podkladu hloubky přes 50 do 100 mm</t>
  </si>
  <si>
    <t>187702217</t>
  </si>
  <si>
    <t>https://podminky.urs.cz/item/CS_URS_2025_01/919735112</t>
  </si>
  <si>
    <t>899910211</t>
  </si>
  <si>
    <t>Výplň potrubí trub betonových, litinových nebo kameninových cementopopílkovou suspenzí pod tlakem, délky do 50 m</t>
  </si>
  <si>
    <t>590683551</t>
  </si>
  <si>
    <t>https://podminky.urs.cz/item/CS_URS_2025_01/899910211</t>
  </si>
  <si>
    <t>Poznámka k položce:_x000D_
zemní práce obsaženy v SO-09</t>
  </si>
  <si>
    <t>0,15*0,15*pi*(11+19)/4</t>
  </si>
  <si>
    <t>88</t>
  </si>
  <si>
    <t>1050847961</t>
  </si>
  <si>
    <t>0,205"stávající potrubí"</t>
  </si>
  <si>
    <t>89</t>
  </si>
  <si>
    <t>-394290852</t>
  </si>
  <si>
    <t>0,205*4 'Přepočtené koeficientem množství</t>
  </si>
  <si>
    <t>90</t>
  </si>
  <si>
    <t>997013813</t>
  </si>
  <si>
    <t>Poplatek za uložení stavebního odpadu na skládce (skládkovné) z plastických hmot zatříděného do Katalogu odpadů pod kódem 17 02 03</t>
  </si>
  <si>
    <t>-975539155</t>
  </si>
  <si>
    <t>https://podminky.urs.cz/item/CS_URS_2025_01/997013813</t>
  </si>
  <si>
    <t>91</t>
  </si>
  <si>
    <t>"živice"0,863+1,65</t>
  </si>
  <si>
    <t>"proviz vrstvy"2,25</t>
  </si>
  <si>
    <t>"podklad vrstvy"2,175</t>
  </si>
  <si>
    <t>92</t>
  </si>
  <si>
    <t>6,938*4 'Přepočtené koeficientem množství</t>
  </si>
  <si>
    <t>93</t>
  </si>
  <si>
    <t>94</t>
  </si>
  <si>
    <t>997221875</t>
  </si>
  <si>
    <t>Poplatek za uložení stavebního odpadu na recyklační skládce (skládkovné) asfaltového bez obsahu dehtu zatříděného do Katalogu odpadů pod kódem 17 03 02</t>
  </si>
  <si>
    <t>2013211615</t>
  </si>
  <si>
    <t>https://podminky.urs.cz/item/CS_URS_2025_01/997221875</t>
  </si>
  <si>
    <t>95</t>
  </si>
  <si>
    <t>A</t>
  </si>
  <si>
    <t>obnova povrchu</t>
  </si>
  <si>
    <t>1277</t>
  </si>
  <si>
    <t>S</t>
  </si>
  <si>
    <t>délka spáry</t>
  </si>
  <si>
    <t>1520</t>
  </si>
  <si>
    <t>SO-06 - Obnova povrchu silnice III/1519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</si>
  <si>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</si>
  <si>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</si>
  <si>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-2123600214</t>
  </si>
  <si>
    <t>https://podminky.urs.cz/item/CS_URS_2025_01/113107223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</si>
  <si>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</si>
  <si>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</si>
  <si>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834715606</t>
  </si>
  <si>
    <t>https://podminky.urs.cz/item/CS_URS_2025_01/113107243</t>
  </si>
  <si>
    <t>113154523</t>
  </si>
  <si>
    <t>Frézování živičného podkladu nebo krytu s naložením hmot na dopravní prostředek plochy do 500 m2 pruhu šířky přes 0,5 m, tloušťky vrstvy 50 mm</t>
  </si>
  <si>
    <t>-1559470665</t>
  </si>
  <si>
    <t>https://podminky.urs.cz/item/CS_URS_2025_01/113154523</t>
  </si>
  <si>
    <t>1342398563</t>
  </si>
  <si>
    <t>564861113</t>
  </si>
  <si>
    <t>Podklad ze štěrkodrti ŠD s rozprostřením a zhutněním plochy přes 100 m2, po zhutnění tl. 220 mm</t>
  </si>
  <si>
    <t>427626790</t>
  </si>
  <si>
    <t>https://podminky.urs.cz/item/CS_URS_2025_01/564861113</t>
  </si>
  <si>
    <t>A*2</t>
  </si>
  <si>
    <t>577144111</t>
  </si>
  <si>
    <t>Asfaltový beton vrstva obrusná ACO 11 (ABS) s rozprostřením a se zhutněním z nemodifikovaného asfaltu v pruhu šířky do 3 m tř. I (ACO 11+), po zhutnění tl. 50 mm</t>
  </si>
  <si>
    <t>-1389474957</t>
  </si>
  <si>
    <t>https://podminky.urs.cz/item/CS_URS_2025_01/577144111</t>
  </si>
  <si>
    <t>1247+30</t>
  </si>
  <si>
    <t>-1670114113</t>
  </si>
  <si>
    <t>1483+37</t>
  </si>
  <si>
    <t>919735113</t>
  </si>
  <si>
    <t>Řezání stávajícího živičného krytu nebo podkladu hloubky přes 100 do 150 mm</t>
  </si>
  <si>
    <t>-71777160</t>
  </si>
  <si>
    <t>https://podminky.urs.cz/item/CS_URS_2025_01/919735113</t>
  </si>
  <si>
    <t>-1983770909</t>
  </si>
  <si>
    <t>93551513</t>
  </si>
  <si>
    <t>"podkladní vrstvy"561,88</t>
  </si>
  <si>
    <t>"živice"146,855+403,532</t>
  </si>
  <si>
    <t>-1939719148</t>
  </si>
  <si>
    <t>1112,267*4 'Přepočtené koeficientem množství</t>
  </si>
  <si>
    <t>-2104988841</t>
  </si>
  <si>
    <t>153717810</t>
  </si>
  <si>
    <t>998225111</t>
  </si>
  <si>
    <t>Přesun hmot pro komunikace s krytem z kameniva, monolitickým betonovým nebo živičným dopravní vzdálenost do 200 m jakékoliv délky objektu</t>
  </si>
  <si>
    <t>758512267</t>
  </si>
  <si>
    <t>https://podminky.urs.cz/item/CS_URS_2025_01/998225111</t>
  </si>
  <si>
    <t>IV - etapa</t>
  </si>
  <si>
    <t>PS-01 - Technologická část strojní</t>
  </si>
  <si>
    <t>M - Práce a dodávky M</t>
  </si>
  <si>
    <t xml:space="preserve">    35-M - Montáž čerpadel, kompr.a vodoh.zař.</t>
  </si>
  <si>
    <t>Práce a dodávky M</t>
  </si>
  <si>
    <t>35-M</t>
  </si>
  <si>
    <t>Montáž čerpadel, kompr.a vodoh.zař.</t>
  </si>
  <si>
    <t>01</t>
  </si>
  <si>
    <t>-350640299</t>
  </si>
  <si>
    <t>PS-02 - Elektroinstalace a MaR</t>
  </si>
  <si>
    <t xml:space="preserve">    21-M - Elektromontáže</t>
  </si>
  <si>
    <t>21-M</t>
  </si>
  <si>
    <t>Elektromontáže</t>
  </si>
  <si>
    <t>729690643</t>
  </si>
  <si>
    <t>8,8</t>
  </si>
  <si>
    <t>SO-03 - Čerpací stanice</t>
  </si>
  <si>
    <t>22232</t>
  </si>
  <si>
    <t xml:space="preserve">    2 - Zakládání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</si>
  <si>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</si>
  <si>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</si>
  <si>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</si>
  <si>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</si>
  <si>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</si>
  <si>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</si>
  <si>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</si>
  <si>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</si>
  <si>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46-M - Zemní práce při extr.mont.pracích</t>
  </si>
  <si>
    <t>-1093955826</t>
  </si>
  <si>
    <t>4*0,2</t>
  </si>
  <si>
    <t>-524991267</t>
  </si>
  <si>
    <t>0,8/8</t>
  </si>
  <si>
    <t>121151123</t>
  </si>
  <si>
    <t>Sejmutí ornice strojně při souvislé ploše přes 500 m2, tl. vrstvy do 200 mm</t>
  </si>
  <si>
    <t>-1134978109</t>
  </si>
  <si>
    <t>https://podminky.urs.cz/item/CS_URS_2025_01/121151123</t>
  </si>
  <si>
    <t>3*4,5"plocha kontejner"</t>
  </si>
  <si>
    <t>2*4"přepad"</t>
  </si>
  <si>
    <t>122252203</t>
  </si>
  <si>
    <t>Odkopávky a prokopávky nezapažené pro silnice a dálnice strojně v hornině třídy těžitelnosti I do 100 m3</t>
  </si>
  <si>
    <t>-733833145</t>
  </si>
  <si>
    <t>https://podminky.urs.cz/item/CS_URS_2025_01/122252203</t>
  </si>
  <si>
    <t>v2</t>
  </si>
  <si>
    <t>0,3*3*4,5"plocha kontejner"</t>
  </si>
  <si>
    <t>-1770976197</t>
  </si>
  <si>
    <t>1*2,2*4</t>
  </si>
  <si>
    <t>-610156845</t>
  </si>
  <si>
    <t>"tř.4- 10%"v*0,10</t>
  </si>
  <si>
    <t>805442859</t>
  </si>
  <si>
    <t>"tř.5- 5%"v*0,05</t>
  </si>
  <si>
    <t>132554206</t>
  </si>
  <si>
    <t>Hloubení zapažených rýh šířky přes 800 do 2 000 mm strojně s urovnáním dna do předepsaného profilu a spádu v hornině třídy těžitelnosti III skupiny 6 přes 1 000 do 5 000 m3</t>
  </si>
  <si>
    <t>480855390</t>
  </si>
  <si>
    <t>https://podminky.urs.cz/item/CS_URS_2025_01/132554206</t>
  </si>
  <si>
    <t>"tř.6- 5%"v*0,05</t>
  </si>
  <si>
    <t>1995920279</t>
  </si>
  <si>
    <t>2,2*4*2</t>
  </si>
  <si>
    <t>-1046395129</t>
  </si>
  <si>
    <t>154462229</t>
  </si>
  <si>
    <t>"obsyp"-0,5*1*4</t>
  </si>
  <si>
    <t>"lože"-0,1*1*4</t>
  </si>
  <si>
    <t>174151102</t>
  </si>
  <si>
    <t>Zásyp sypaninou z jakékoliv horniny strojně s uložením výkopku ve vrstvách se zhutněním v prostorách s omezeným pohybem stroje s urovnáním povrchu zásypu</t>
  </si>
  <si>
    <t>-476745111</t>
  </si>
  <si>
    <t>https://podminky.urs.cz/item/CS_URS_2025_01/174151102</t>
  </si>
  <si>
    <t>"ŠN"2,6*4,5*1,2+1,6*4,5*0,7</t>
  </si>
  <si>
    <t>-1000936176</t>
  </si>
  <si>
    <t>0,5*1*4-0,2*0,2*pi*4/4</t>
  </si>
  <si>
    <t>670278025</t>
  </si>
  <si>
    <t>1,874*1,67</t>
  </si>
  <si>
    <t>181351003</t>
  </si>
  <si>
    <t>Rozprostření a urovnání ornice v rovině nebo ve svahu sklonu do 1:5 strojně při souvislé ploše do 100 m2, tl. vrstvy do 200 mm</t>
  </si>
  <si>
    <t>-2125058109</t>
  </si>
  <si>
    <t>https://podminky.urs.cz/item/CS_URS_2025_01/181351003</t>
  </si>
  <si>
    <t>2*4</t>
  </si>
  <si>
    <t>181411131</t>
  </si>
  <si>
    <t>Založení trávníku na půdě předem připravené plochy do 1000 m2 výsevem včetně utažení parkového v rovině nebo na svahu do 1:5</t>
  </si>
  <si>
    <t>-1124053119</t>
  </si>
  <si>
    <t>https://podminky.urs.cz/item/CS_URS_2025_01/181411131</t>
  </si>
  <si>
    <t>00572410</t>
  </si>
  <si>
    <t>osivo směs travní parková</t>
  </si>
  <si>
    <t>kg</t>
  </si>
  <si>
    <t>-320027073</t>
  </si>
  <si>
    <t>8*0,03 'Přepočtené koeficientem množství</t>
  </si>
  <si>
    <t>181951112</t>
  </si>
  <si>
    <t>Úprava pláně vyrovnáním výškových rozdílů strojně v hornině třídy těžitelnosti I, skupiny 1 až 3 se zhutněním</t>
  </si>
  <si>
    <t>1327344902</t>
  </si>
  <si>
    <t>https://podminky.urs.cz/item/CS_URS_2025_01/181951112</t>
  </si>
  <si>
    <t>Zakládání</t>
  </si>
  <si>
    <t>213141112</t>
  </si>
  <si>
    <t>Zřízení vrstvy z geotextilie filtrační, separační, odvodňovací, ochranné, výztužné nebo protierozní v rovině nebo ve sklonu do 1:5, šířky přes 3 do 6 m</t>
  </si>
  <si>
    <t>-746805086</t>
  </si>
  <si>
    <t>https://podminky.urs.cz/item/CS_URS_2025_01/213141112</t>
  </si>
  <si>
    <t>4,5*4,5</t>
  </si>
  <si>
    <t>69311088</t>
  </si>
  <si>
    <t>geotextilie netkaná separační, ochranná, filtrační, drenážní PES 500g/m2</t>
  </si>
  <si>
    <t>-16162113</t>
  </si>
  <si>
    <t>20,25*1,1845 'Přepočtené koeficientem množství</t>
  </si>
  <si>
    <t>28323056</t>
  </si>
  <si>
    <t>fólie PE (500 kg/m3) separační podlahová oddělující tepelnou izolaci tl 1mm</t>
  </si>
  <si>
    <t>898814965</t>
  </si>
  <si>
    <t>274321118</t>
  </si>
  <si>
    <t>Základové konstrukce z betonu železového pásy, prahy, věnce a ostruhy ve výkopu nebo na hlavách pilot C 30/37</t>
  </si>
  <si>
    <t>-1282096378</t>
  </si>
  <si>
    <t>https://podminky.urs.cz/item/CS_URS_2025_01/274321118</t>
  </si>
  <si>
    <t>(0,3*0,5*4-0,1*0,1*0,5*2*4)*2"prahy kontejner"</t>
  </si>
  <si>
    <t>274321191</t>
  </si>
  <si>
    <t>Základové konstrukce z betonu železového Příplatek k cenám za betonáž malého rozsahu do 25 m3</t>
  </si>
  <si>
    <t>1975524782</t>
  </si>
  <si>
    <t>https://podminky.urs.cz/item/CS_URS_2025_01/274321191</t>
  </si>
  <si>
    <t>274354111</t>
  </si>
  <si>
    <t>Bednění základových konstrukcí pasů, prahů, věnců a ostruh zřízení</t>
  </si>
  <si>
    <t>-1356336535</t>
  </si>
  <si>
    <t>https://podminky.urs.cz/item/CS_URS_2025_01/274354111</t>
  </si>
  <si>
    <t>0,3*(0,5+4)*2*2"kontejner"</t>
  </si>
  <si>
    <t>274361411</t>
  </si>
  <si>
    <t>Výztuž základových konstrukcí pasů, prahů, věnců a ostruh ze svařovaných sítí, hmotnosti do 3,5 kg/m2</t>
  </si>
  <si>
    <t>1475821740</t>
  </si>
  <si>
    <t>https://podminky.urs.cz/item/CS_URS_2025_01/274361411</t>
  </si>
  <si>
    <t>(8,61+15,49)*2/1000"kontejner"</t>
  </si>
  <si>
    <t>310901115</t>
  </si>
  <si>
    <t>Úprava líce při zdění režného zdiva bez spárování jakékoliv vazby, popř. předlohy, prováděná přesně na lišty nebo s použitím jiné vhodné pomůcky</t>
  </si>
  <si>
    <t>-678714899</t>
  </si>
  <si>
    <t>https://podminky.urs.cz/item/CS_URS_2025_01/310901115</t>
  </si>
  <si>
    <t>1,875*(1,55+0,45)*2</t>
  </si>
  <si>
    <t>317121102</t>
  </si>
  <si>
    <t>Montáž prefabrikovaných překladů délky přes 1500 do 2200 mm</t>
  </si>
  <si>
    <t>1935177626</t>
  </si>
  <si>
    <t>https://podminky.urs.cz/item/CS_URS_2025_01/317121102</t>
  </si>
  <si>
    <t>2"el pilířek"</t>
  </si>
  <si>
    <t>59341053</t>
  </si>
  <si>
    <t>deska stropní plná PZD 2090x340x70mm</t>
  </si>
  <si>
    <t>-1490336423</t>
  </si>
  <si>
    <t>320902021</t>
  </si>
  <si>
    <t>Dodatečná úprava ploch betonových konstrukcí s naložením suti na dopravní prostředek nebo s odklizením na hromady do vzdálenosti 3 m přes 4 dny do 28 dnů tvrdnutí betonu očištěním tlakovou vodou</t>
  </si>
  <si>
    <t>2091601555</t>
  </si>
  <si>
    <t>https://podminky.urs.cz/item/CS_URS_2025_01/320902021</t>
  </si>
  <si>
    <t>5,5*5,5</t>
  </si>
  <si>
    <t>4,5*2,6</t>
  </si>
  <si>
    <t>1,6*4,5</t>
  </si>
  <si>
    <t>331271126</t>
  </si>
  <si>
    <t>Pilíře volně stojící z cihel nepálených čtyřhranné až osmihranné (průřezu čtverce, T nebo kříže) pravoúhlé pod omítku z cihel vápenopískových dl. 290 mm, na maltu MC-5 nebo MC-10</t>
  </si>
  <si>
    <t>1976979541</t>
  </si>
  <si>
    <t>https://podminky.urs.cz/item/CS_URS_2025_01/331271126</t>
  </si>
  <si>
    <t>1,875*0,45*1,55</t>
  </si>
  <si>
    <t>341321610</t>
  </si>
  <si>
    <t>Stěny a příčky z betonu železového (bez výztuže) nosné tř. C 30/37</t>
  </si>
  <si>
    <t>744746215</t>
  </si>
  <si>
    <t>https://podminky.urs.cz/item/CS_URS_2025_01/341321610</t>
  </si>
  <si>
    <t>"dělící stěna"0,3*4,5*6,93</t>
  </si>
  <si>
    <t>341351111</t>
  </si>
  <si>
    <t>Bednění stěn a příček nosných rovné oboustranné za každou stranu zřízení</t>
  </si>
  <si>
    <t>-2020450073</t>
  </si>
  <si>
    <t>https://podminky.urs.cz/item/CS_URS_2025_01/341351111</t>
  </si>
  <si>
    <t>"dělící stěna"4,5*6,93*2</t>
  </si>
  <si>
    <t>341351112</t>
  </si>
  <si>
    <t>Bednění stěn a příček nosných rovné oboustranné za každou stranu odstranění</t>
  </si>
  <si>
    <t>656179022</t>
  </si>
  <si>
    <t>https://podminky.urs.cz/item/CS_URS_2025_01/341351112</t>
  </si>
  <si>
    <t>341361221</t>
  </si>
  <si>
    <t>Výztuž stěn a příček nosných svislých nebo šikmých, rovných nebo oblých z betonářské oceli 10 216 (E)</t>
  </si>
  <si>
    <t>1174976775</t>
  </si>
  <si>
    <t>https://podminky.urs.cz/item/CS_URS_2025_01/341361221</t>
  </si>
  <si>
    <t>"dělící stěna"20,08*1,05/1000</t>
  </si>
  <si>
    <t>341361821</t>
  </si>
  <si>
    <t>Výztuž stěn a příček nosných svislých nebo šikmých, rovných nebo oblých z betonářské oceli 10 505 (R) nebo BSt 500</t>
  </si>
  <si>
    <t>1658351533</t>
  </si>
  <si>
    <t>https://podminky.urs.cz/item/CS_URS_2025_01/341361821</t>
  </si>
  <si>
    <t>"dělící stěna"777,62*1,05/1000</t>
  </si>
  <si>
    <t>283118362</t>
  </si>
  <si>
    <t>416616035</t>
  </si>
  <si>
    <t>380326241</t>
  </si>
  <si>
    <t>Kompletní konstrukce čistíren odpadních vod, nádrží, vodojemů, kanálů z betonu železového bez výztuže a bednění pro prostředí s mrazovými cykly tř. C 30/37, tl. přes 80 do 150 mm</t>
  </si>
  <si>
    <t>296418788</t>
  </si>
  <si>
    <t>https://podminky.urs.cz/item/CS_URS_2025_01/380326241</t>
  </si>
  <si>
    <t>0,15*(12+10)</t>
  </si>
  <si>
    <t>380361011</t>
  </si>
  <si>
    <t>Výztuž kompletních konstrukcí čistíren odpadních vod, nádrží, vodojemů, kanálů ze svařovaných sítí z drátů typu KARI</t>
  </si>
  <si>
    <t>-791462395</t>
  </si>
  <si>
    <t>https://podminky.urs.cz/item/CS_URS_2025_01/380361011</t>
  </si>
  <si>
    <t>(36+30)/1000</t>
  </si>
  <si>
    <t>389381001</t>
  </si>
  <si>
    <t>Dobetonování prefabrikovaných konstrukcí</t>
  </si>
  <si>
    <t>1728141202</t>
  </si>
  <si>
    <t>https://podminky.urs.cz/item/CS_URS_2025_01/389381001</t>
  </si>
  <si>
    <t>0,25*0,85*4,5*2</t>
  </si>
  <si>
    <t>411321616</t>
  </si>
  <si>
    <t>Stropy z betonu železového (bez výztuže) stropů deskových, plochých střech, desek balkonových, desek hřibových stropů včetně hlavic hřibových sloupů tř. C 30/37</t>
  </si>
  <si>
    <t>-1580785436</t>
  </si>
  <si>
    <t>https://podminky.urs.cz/item/CS_URS_2025_01/411321616</t>
  </si>
  <si>
    <t>0,14*5,5*5,5</t>
  </si>
  <si>
    <t>411351011</t>
  </si>
  <si>
    <t>Bednění stropních konstrukcí - bez podpěrné konstrukce desek tloušťky stropní desky přes 5 do 25 cm zřízení</t>
  </si>
  <si>
    <t>-1040329585</t>
  </si>
  <si>
    <t>https://podminky.urs.cz/item/CS_URS_2025_01/411351011</t>
  </si>
  <si>
    <t>0,2*5,5*4</t>
  </si>
  <si>
    <t>411351012</t>
  </si>
  <si>
    <t>Bednění stropních konstrukcí - bez podpěrné konstrukce desek tloušťky stropní desky přes 5 do 25 cm odstranění</t>
  </si>
  <si>
    <t>1406788423</t>
  </si>
  <si>
    <t>https://podminky.urs.cz/item/CS_URS_2025_01/411351012</t>
  </si>
  <si>
    <t>411354333</t>
  </si>
  <si>
    <t>Podpěrná konstrukce stropů - desek, kleneb a skořepin výška podepření přes 4 do 6 m tloušťka stropu přes 15 do 25 cm zřízení</t>
  </si>
  <si>
    <t>1228619144</t>
  </si>
  <si>
    <t>https://podminky.urs.cz/item/CS_URS_2025_01/411354333</t>
  </si>
  <si>
    <t>411354334</t>
  </si>
  <si>
    <t>Podpěrná konstrukce stropů - desek, kleneb a skořepin výška podepření přes 4 do 6 m tloušťka stropu přes 15 do 25 cm odstranění</t>
  </si>
  <si>
    <t>-658838408</t>
  </si>
  <si>
    <t>https://podminky.urs.cz/item/CS_URS_2025_01/411354334</t>
  </si>
  <si>
    <t>423355314</t>
  </si>
  <si>
    <t>Bednění trámové a komorové konstrukce ztracené bednění- spřažené desky montáž ztraceného bednění z filigranového betonového panelu</t>
  </si>
  <si>
    <t>-599734532</t>
  </si>
  <si>
    <t>https://podminky.urs.cz/item/CS_URS_2025_01/423355314</t>
  </si>
  <si>
    <t>spm8-1</t>
  </si>
  <si>
    <t xml:space="preserve">Filigránová stropní deska pro zatížení350kg/m2, při světlé šířce rozpětí 4,5m </t>
  </si>
  <si>
    <t>-921849244</t>
  </si>
  <si>
    <t>30,25</t>
  </si>
  <si>
    <t>30,25*1,01 'Přepočtené koeficientem množství</t>
  </si>
  <si>
    <t>423355914</t>
  </si>
  <si>
    <t>Bednění trámové a komorové konstrukce Příplatek k ceně za prostup podlah bez výřezu bednění</t>
  </si>
  <si>
    <t>1287733214</t>
  </si>
  <si>
    <t>https://podminky.urs.cz/item/CS_URS_2025_01/423355914</t>
  </si>
  <si>
    <t>0,6*0,9*5</t>
  </si>
  <si>
    <t>-1664267942</t>
  </si>
  <si>
    <t>0,1*1*4</t>
  </si>
  <si>
    <t>457311117</t>
  </si>
  <si>
    <t>Vyrovnávací nebo spádový beton včetně úpravy povrchu C 25/30</t>
  </si>
  <si>
    <t>1125256362</t>
  </si>
  <si>
    <t>https://podminky.urs.cz/item/CS_URS_2025_01/457311117</t>
  </si>
  <si>
    <t>(0,05+0,45)*0,5*2,6*4,5</t>
  </si>
  <si>
    <t>(0,05+0,2)*0,5*1,6*4,5</t>
  </si>
  <si>
    <t>564851113</t>
  </si>
  <si>
    <t>Podklad ze štěrkodrti ŠD s rozprostřením a zhutněním plochy přes 100 m2, po zhutnění tl. 170 mm</t>
  </si>
  <si>
    <t>74809501</t>
  </si>
  <si>
    <t>https://podminky.urs.cz/item/CS_URS_2025_01/564851113</t>
  </si>
  <si>
    <t>564952114</t>
  </si>
  <si>
    <t>Podklad z mechanicky zpevněného kameniva MZK (minerální beton) s rozprostřením a s hutněním, po zhutnění tl. 180 mm</t>
  </si>
  <si>
    <t>507050002</t>
  </si>
  <si>
    <t>https://podminky.urs.cz/item/CS_URS_2025_01/564952114</t>
  </si>
  <si>
    <t>565165111</t>
  </si>
  <si>
    <t>Asfaltový beton vrstva podkladní ACP 16 (obalované kamenivo střednězrnné - OKS) s rozprostřením a zhutněním v pruhu šířky přes 1,5 do 3 m, po zhutnění tl. 80 mm</t>
  </si>
  <si>
    <t>473526188</t>
  </si>
  <si>
    <t>https://podminky.urs.cz/item/CS_URS_2025_01/565165111</t>
  </si>
  <si>
    <t>577133111</t>
  </si>
  <si>
    <t>Asfaltový beton vrstva obrusná ACO 8 (ABJ) s rozprostřením a se zhutněním z nemodifikovaného asfaltu v pruhu šířky do 3 m, po zhutnění tl. 40 mm</t>
  </si>
  <si>
    <t>1553517362</t>
  </si>
  <si>
    <t>https://podminky.urs.cz/item/CS_URS_2025_01/577133111</t>
  </si>
  <si>
    <t>Úpravy povrchů, podlahy a osazování výplní</t>
  </si>
  <si>
    <t>623631001</t>
  </si>
  <si>
    <t>Spárování vnějších ploch pohledového zdiva z cihel, spárovací maltou pilířů nebo sloupů</t>
  </si>
  <si>
    <t>833523192</t>
  </si>
  <si>
    <t>https://podminky.urs.cz/item/CS_URS_2025_01/623631001</t>
  </si>
  <si>
    <t>631319211</t>
  </si>
  <si>
    <t>Příplatek k cenám betonových mazanin za vyztužení polypropylenovými mikrovlákny objemové vyztužení 0,9 kg/m3</t>
  </si>
  <si>
    <t>-1037948420</t>
  </si>
  <si>
    <t>https://podminky.urs.cz/item/CS_URS_2025_01/631319211</t>
  </si>
  <si>
    <t>637211122</t>
  </si>
  <si>
    <t>Okapový chodník z dlaždic betonových do písku se zalitím spár cementovou maltou, tl. dlaždic 60 mm</t>
  </si>
  <si>
    <t>2106651907</t>
  </si>
  <si>
    <t>https://podminky.urs.cz/item/CS_URS_2025_01/637211122</t>
  </si>
  <si>
    <t>0,5*(6,3+5,3)*2</t>
  </si>
  <si>
    <t>910742636</t>
  </si>
  <si>
    <t>1,2</t>
  </si>
  <si>
    <t>871353121</t>
  </si>
  <si>
    <t>Montáž kanalizačního potrubí z tvrdého PVC-U hladkého plnostěnného tuhost SN 8 DN 200</t>
  </si>
  <si>
    <t>-1036893716</t>
  </si>
  <si>
    <t>https://podminky.urs.cz/item/CS_URS_2025_01/871353121</t>
  </si>
  <si>
    <t>28611107</t>
  </si>
  <si>
    <t>trubka kanalizační PVC-U plnostěnná jednovrstvá s rázovou odolností DN 200x6000mm SN12</t>
  </si>
  <si>
    <t>178187112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</si>
  <si>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</si>
  <si>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4*1,03 'Přepočtené koeficientem množství</t>
  </si>
  <si>
    <t>892352121</t>
  </si>
  <si>
    <t>Tlakové zkoušky vzduchem těsnícími vaky ucpávkovými DN 200</t>
  </si>
  <si>
    <t>1291765726</t>
  </si>
  <si>
    <t>https://podminky.urs.cz/item/CS_URS_2025_01/892352121</t>
  </si>
  <si>
    <t>-1663910886</t>
  </si>
  <si>
    <t>-809298727</t>
  </si>
  <si>
    <t>508587765</t>
  </si>
  <si>
    <t>667671141</t>
  </si>
  <si>
    <t>467280832</t>
  </si>
  <si>
    <t>1463708397</t>
  </si>
  <si>
    <t>59224354</t>
  </si>
  <si>
    <t>dno betonové šachty kanalizační jednolité 100x78x40cm</t>
  </si>
  <si>
    <t>931137295</t>
  </si>
  <si>
    <t>899102112</t>
  </si>
  <si>
    <t>Osazení poklopů šachtových litinových, ocelových nebo železobetonových včetně rámů pro třídu zatížení A15, A50</t>
  </si>
  <si>
    <t>-232288834</t>
  </si>
  <si>
    <t>https://podminky.urs.cz/item/CS_URS_2025_01/899102112</t>
  </si>
  <si>
    <t>28661932</t>
  </si>
  <si>
    <t>poklop šachtový litinový DN 600 pro třídu zatížení A15</t>
  </si>
  <si>
    <t>1976982382</t>
  </si>
  <si>
    <t>-33819294</t>
  </si>
  <si>
    <t>Provizorní obtok po dobu stavby</t>
  </si>
  <si>
    <t>2060752065</t>
  </si>
  <si>
    <t>Poznámka k položce:_x000D_
Položka obsahuje_x000D_
- zavakování potrubí DN200_x000D_
- zavakování potrubí DN150_x000D_
- odvakování potrubí DN200, DN150 po ukončení stavby</t>
  </si>
  <si>
    <t>spm8-10</t>
  </si>
  <si>
    <t>kontejner - kontejnerový zásobník valníkový</t>
  </si>
  <si>
    <t>-504789492</t>
  </si>
  <si>
    <t>Poznámka k položce:_x000D_
Požadavky na nosič kontejnerů - pro nosič kontejnerů 5t, výška háku 1000mm_x000D_
korba - vnější: 3500x2000x800mm + vnitřní: 3360x1900x630mm_x000D_
Objem korby 4m3_x000D_
_x000D_
Podrobnosti viz technická zpráva</t>
  </si>
  <si>
    <t>916131113</t>
  </si>
  <si>
    <t>Osazení silničního obrubníku betonového se zřízením lože, s vyplněním a zatřením spár cementovou maltou ležatého s boční opěrou z betonu prostého, do lože z betonu prostého</t>
  </si>
  <si>
    <t>-127922679</t>
  </si>
  <si>
    <t>https://podminky.urs.cz/item/CS_URS_2025_01/916131113</t>
  </si>
  <si>
    <t>(3+4,5)*2</t>
  </si>
  <si>
    <t>59217031</t>
  </si>
  <si>
    <t>obrubník silniční betonový 1000x150x250mm</t>
  </si>
  <si>
    <t>668375779</t>
  </si>
  <si>
    <t>15*1,02 'Přepočtené koeficientem množství</t>
  </si>
  <si>
    <t>933901111</t>
  </si>
  <si>
    <t>Zkoušky objektů a vymývání provedení zkoušky vodotěsnosti betonové nádrže jakéhokoliv druhu a tvaru, o obsahu do 1000 m3</t>
  </si>
  <si>
    <t>1506245054</t>
  </si>
  <si>
    <t>https://podminky.urs.cz/item/CS_URS_2025_01/933901111</t>
  </si>
  <si>
    <t>08211321</t>
  </si>
  <si>
    <t>voda pitná pro ostatní odběratele</t>
  </si>
  <si>
    <t>410166019</t>
  </si>
  <si>
    <t>60*1,03</t>
  </si>
  <si>
    <t>08231320</t>
  </si>
  <si>
    <t>voda odvedená kanalizací nečištěná od smluvních odběratelů</t>
  </si>
  <si>
    <t>-1991934646</t>
  </si>
  <si>
    <t>933901311</t>
  </si>
  <si>
    <t>Zkoušky objektů a vymývání naplnění a vyprázdnění nádrže pro účely vymývací (proplachovací) o obsahu do 1000 m3</t>
  </si>
  <si>
    <t>-587707039</t>
  </si>
  <si>
    <t>https://podminky.urs.cz/item/CS_URS_2025_01/933901311</t>
  </si>
  <si>
    <t>949101112</t>
  </si>
  <si>
    <t>Lešení pomocné pracovní pro objekty pozemních staveb pro zatížení do 150 kg/m2, o výšce lešeňové podlahy přes 1,9 do 3,5 m</t>
  </si>
  <si>
    <t>503641288</t>
  </si>
  <si>
    <t>https://podminky.urs.cz/item/CS_URS_2025_01/949101112</t>
  </si>
  <si>
    <t>4,5*2,6+4,5*1,6</t>
  </si>
  <si>
    <t>952901411</t>
  </si>
  <si>
    <t>Vyčištění budov nebo objektů před předáním do užívání ostatních objektů (např. kanálů, zásobníků, kůlen apod.) jakékoliv výšky podlaží</t>
  </si>
  <si>
    <t>-199468003</t>
  </si>
  <si>
    <t>https://podminky.urs.cz/item/CS_URS_2025_01/952901411</t>
  </si>
  <si>
    <t>4,5*1,6</t>
  </si>
  <si>
    <t>952903112</t>
  </si>
  <si>
    <t>Vyčištění objektů čistíren odpadních vod, nádrží, žlabů nebo kanálů světlé výšky prostoru do 3,5 m</t>
  </si>
  <si>
    <t>-1288443555</t>
  </si>
  <si>
    <t>https://podminky.urs.cz/item/CS_URS_2025_01/952903112</t>
  </si>
  <si>
    <t>952903119</t>
  </si>
  <si>
    <t>Vyčištění objektů čistíren odpadních vod, nádrží, žlabů nebo kanálů Příplatek k ceně za vyčištění prostorů v přes 3,5 m</t>
  </si>
  <si>
    <t>-602040034</t>
  </si>
  <si>
    <t>https://podminky.urs.cz/item/CS_URS_2025_01/952903119</t>
  </si>
  <si>
    <t>952905121</t>
  </si>
  <si>
    <t>Čištění objektů po zatopení nebo záplavách čerpání fekálií</t>
  </si>
  <si>
    <t>-1824138860</t>
  </si>
  <si>
    <t>https://podminky.urs.cz/item/CS_URS_2025_01/952905121</t>
  </si>
  <si>
    <t>Poznámka k položce:_x000D_
Přečerpání 30m3 z ŠN do odtoku</t>
  </si>
  <si>
    <t>952905221</t>
  </si>
  <si>
    <t>Čištění objektů po zatopení nebo záplavách očištění od nánosu bahna tlakovou vodou stěn nebo podlah</t>
  </si>
  <si>
    <t>-1610825385</t>
  </si>
  <si>
    <t>https://podminky.urs.cz/item/CS_URS_2025_01/952905221</t>
  </si>
  <si>
    <t>4,5*4,5+6,93*4,5*4</t>
  </si>
  <si>
    <t>953312125</t>
  </si>
  <si>
    <t>Vložky svislé do dilatačních spár z polystyrenových desek extrudovaných včetně dodání a osazení, v jakémkoliv zdivu přes 40 do 50 mm</t>
  </si>
  <si>
    <t>-820522856</t>
  </si>
  <si>
    <t>https://podminky.urs.cz/item/CS_URS_2025_01/953312125</t>
  </si>
  <si>
    <t>1,65*1,2</t>
  </si>
  <si>
    <t>953334121</t>
  </si>
  <si>
    <t>Bobtnavý pásek do pracovních spar betonových konstrukcí bentonitový, rozměru 20 x 25 mm</t>
  </si>
  <si>
    <t>163376691</t>
  </si>
  <si>
    <t>https://podminky.urs.cz/item/CS_URS_2025_01/953334121</t>
  </si>
  <si>
    <t>"dělící stěna"(4,5+6,93*2)*2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</si>
  <si>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</si>
  <si>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</si>
  <si>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208945726</t>
  </si>
  <si>
    <t>https://podminky.urs.cz/item/CS_URS_2025_01/953943125</t>
  </si>
  <si>
    <t>2"kontejner"</t>
  </si>
  <si>
    <t>13756622</t>
  </si>
  <si>
    <t>plech nerezový tl 0,6mm tabule</t>
  </si>
  <si>
    <t>1393382239</t>
  </si>
  <si>
    <t>(94,24+6,48)*2/1000</t>
  </si>
  <si>
    <t>953961215</t>
  </si>
  <si>
    <t>Kotva chemická s vyvrtáním otvoru do betonu, železobetonu nebo tvrdého kamene chemická patrona, velikost M 20, hloubka 170 mm</t>
  </si>
  <si>
    <t>379859653</t>
  </si>
  <si>
    <t>https://podminky.urs.cz/item/CS_URS_2025_01/953961215</t>
  </si>
  <si>
    <t>"dělící stěna"56*2</t>
  </si>
  <si>
    <t>963012520R</t>
  </si>
  <si>
    <t>Bourání prefabrikovných prvků stávajícího vystrojení ŠN</t>
  </si>
  <si>
    <t>-1624224578</t>
  </si>
  <si>
    <t>977151118</t>
  </si>
  <si>
    <t>Jádrové vrty diamantovými korunkami do stavebních materiálů (železobetonu, betonu, cihel, obkladů, dlažeb, kamene) průměru přes 90 do 100 mm</t>
  </si>
  <si>
    <t>1687218571</t>
  </si>
  <si>
    <t>https://podminky.urs.cz/item/CS_URS_2025_01/977151118</t>
  </si>
  <si>
    <t>"P5"0,4</t>
  </si>
  <si>
    <t>977151123</t>
  </si>
  <si>
    <t>Jádrové vrty diamantovými korunkami do stavebních materiálů (železobetonu, betonu, cihel, obkladů, dlažeb, kamene) průměru přes 130 do 150 mm</t>
  </si>
  <si>
    <t>233597597</t>
  </si>
  <si>
    <t>https://podminky.urs.cz/item/CS_URS_2025_01/977151123</t>
  </si>
  <si>
    <t>0,4*3"el pilířek"</t>
  </si>
  <si>
    <t>"P2"0,4*2</t>
  </si>
  <si>
    <t>977151127</t>
  </si>
  <si>
    <t>Jádrové vrty diamantovými korunkami do stavebních materiálů (železobetonu, betonu, cihel, obkladů, dlažeb, kamene) průměru přes 225 do 250 mm</t>
  </si>
  <si>
    <t>1431913002</t>
  </si>
  <si>
    <t>https://podminky.urs.cz/item/CS_URS_2025_01/977151127</t>
  </si>
  <si>
    <t>"P4"0,4</t>
  </si>
  <si>
    <t>977151129</t>
  </si>
  <si>
    <t>Jádrové vrty diamantovými korunkami do stavebních materiálů (železobetonu, betonu, cihel, obkladů, dlažeb, kamene) průměru přes 300 do 350 mm</t>
  </si>
  <si>
    <t>-1639365996</t>
  </si>
  <si>
    <t>https://podminky.urs.cz/item/CS_URS_2025_01/977151129</t>
  </si>
  <si>
    <t>"P1"0,4</t>
  </si>
  <si>
    <t>96</t>
  </si>
  <si>
    <t>985121122</t>
  </si>
  <si>
    <t>Tryskání degradovaného betonu stěn, rubu kleneb a podlah vodou pod tlakem přes 300 do 1 250 barů</t>
  </si>
  <si>
    <t>-1703956752</t>
  </si>
  <si>
    <t>https://podminky.urs.cz/item/CS_URS_2025_01/985121122</t>
  </si>
  <si>
    <t>97</t>
  </si>
  <si>
    <t>985131111</t>
  </si>
  <si>
    <t>Očištění ploch stěn, rubu kleneb a podlah tlakovou vodou</t>
  </si>
  <si>
    <t>-592211090</t>
  </si>
  <si>
    <t>https://podminky.urs.cz/item/CS_URS_2025_01/985131111</t>
  </si>
  <si>
    <t>98</t>
  </si>
  <si>
    <t>985311112</t>
  </si>
  <si>
    <t>Reprofilace betonu sanačními maltami na cementové bázi ručně stěn, tloušťky přes 10 do 20 mm</t>
  </si>
  <si>
    <t>27913467</t>
  </si>
  <si>
    <t>https://podminky.urs.cz/item/CS_URS_2025_01/985311112</t>
  </si>
  <si>
    <t>6,93*4,5*4*0,3</t>
  </si>
  <si>
    <t>99</t>
  </si>
  <si>
    <t>985311312</t>
  </si>
  <si>
    <t>Reprofilace betonu sanačními maltami na cementové bázi ručně rubu kleneb a podlah, tloušťky přes 10 do 20 mm</t>
  </si>
  <si>
    <t>-1563910922</t>
  </si>
  <si>
    <t>https://podminky.urs.cz/item/CS_URS_2025_01/985311312</t>
  </si>
  <si>
    <t>4,5*4,5*0,3</t>
  </si>
  <si>
    <t>100</t>
  </si>
  <si>
    <t>985312111</t>
  </si>
  <si>
    <t>Stěrka k vyrovnání ploch reprofilovaného betonu stěn, tloušťky do 2 mm</t>
  </si>
  <si>
    <t>-749691563</t>
  </si>
  <si>
    <t>https://podminky.urs.cz/item/CS_URS_2025_01/985312111</t>
  </si>
  <si>
    <t>6,93*4,5*4</t>
  </si>
  <si>
    <t>101</t>
  </si>
  <si>
    <t>985312131</t>
  </si>
  <si>
    <t>Stěrka k vyrovnání ploch reprofilovaného betonu rubu kleneb a podlah, tloušťky do 2 mm</t>
  </si>
  <si>
    <t>386907595</t>
  </si>
  <si>
    <t>https://podminky.urs.cz/item/CS_URS_2025_01/985312131</t>
  </si>
  <si>
    <t>102</t>
  </si>
  <si>
    <t>985321111</t>
  </si>
  <si>
    <t>Ochranný nátěr betonářské výztuže 1 vrstva tloušťky 1 mm na cementové bázi stěn, líce kleneb a podhledů</t>
  </si>
  <si>
    <t>1921310164</t>
  </si>
  <si>
    <t>https://podminky.urs.cz/item/CS_URS_2025_01/985321111</t>
  </si>
  <si>
    <t>103</t>
  </si>
  <si>
    <t>985321112</t>
  </si>
  <si>
    <t>Ochranný nátěr betonářské výztuže 1 vrstva tloušťky 1 mm na cementové bázi rubu kleneb a podlah</t>
  </si>
  <si>
    <t>-1341008864</t>
  </si>
  <si>
    <t>https://podminky.urs.cz/item/CS_URS_2025_01/985321112</t>
  </si>
  <si>
    <t>104</t>
  </si>
  <si>
    <t>985323111</t>
  </si>
  <si>
    <t>Spojovací (adhezní) můstek reprofilovaného betonu na cementové bázi, tloušťky 1 mm</t>
  </si>
  <si>
    <t>1026329925</t>
  </si>
  <si>
    <t>https://podminky.urs.cz/item/CS_URS_2025_01/985323111</t>
  </si>
  <si>
    <t>105</t>
  </si>
  <si>
    <t>985323112</t>
  </si>
  <si>
    <t>Spojovací (adhezní) můstek reprofilovaného betonu na cementové bázi, tloušťky 2 mm</t>
  </si>
  <si>
    <t>187047162</t>
  </si>
  <si>
    <t>https://podminky.urs.cz/item/CS_URS_2025_01/985323112</t>
  </si>
  <si>
    <t>(0,85*4,5+0,25*(4,5+0,85*2))*2</t>
  </si>
  <si>
    <t>106</t>
  </si>
  <si>
    <t>985324111</t>
  </si>
  <si>
    <t>Ochranný nátěr betonu na bázi silanu impregnační dvojnásobný S1 (OS-A)</t>
  </si>
  <si>
    <t>-1401012564</t>
  </si>
  <si>
    <t>https://podminky.urs.cz/item/CS_URS_2025_01/985324111</t>
  </si>
  <si>
    <t>107</t>
  </si>
  <si>
    <t>985331114</t>
  </si>
  <si>
    <t>Dodatečné vlepování betonářské výztuže včetně vyvrtání a vyčištění otvoru cementovou aktivovanou maltou průměr výztuže 14 mm</t>
  </si>
  <si>
    <t>-1186362299</t>
  </si>
  <si>
    <t>https://podminky.urs.cz/item/CS_URS_2025_01/985331114</t>
  </si>
  <si>
    <t>23*0,25*2</t>
  </si>
  <si>
    <t>108</t>
  </si>
  <si>
    <t>31197005</t>
  </si>
  <si>
    <t>tyč závitová Pz 4.6 M14</t>
  </si>
  <si>
    <t>1135524068</t>
  </si>
  <si>
    <t>0,25*2*23</t>
  </si>
  <si>
    <t>109</t>
  </si>
  <si>
    <t>R9-10</t>
  </si>
  <si>
    <t xml:space="preserve">Vyčerpání obsahu ŠN, odvoz na čov a likvidace </t>
  </si>
  <si>
    <t>1925285273</t>
  </si>
  <si>
    <t>110</t>
  </si>
  <si>
    <t>913677233</t>
  </si>
  <si>
    <t>0,15*0,15*pi*4/4</t>
  </si>
  <si>
    <t>111</t>
  </si>
  <si>
    <t>R9-1</t>
  </si>
  <si>
    <t>D+M systémové těstění do otvoru DN350 pro potrubí D315 - vodotěsné</t>
  </si>
  <si>
    <t>-2073803609</t>
  </si>
  <si>
    <t>112</t>
  </si>
  <si>
    <t>R9-2</t>
  </si>
  <si>
    <t>D+M systémové těstění do otvoru DN150 pro potrubí D110 - vodotěsné</t>
  </si>
  <si>
    <t>2027375482</t>
  </si>
  <si>
    <t>1+3</t>
  </si>
  <si>
    <t>113</t>
  </si>
  <si>
    <t>R9-3</t>
  </si>
  <si>
    <t>D+M systémové těstění do otvoru DN150 pro potrubí D104 - vodotěsné</t>
  </si>
  <si>
    <t>2073636611</t>
  </si>
  <si>
    <t>114</t>
  </si>
  <si>
    <t>R9-4</t>
  </si>
  <si>
    <t>D+M systémové těstění do otvoru DN250 pro potrubí D200 - vodotěsné</t>
  </si>
  <si>
    <t>-1010719253</t>
  </si>
  <si>
    <t>115</t>
  </si>
  <si>
    <t>R9-5</t>
  </si>
  <si>
    <t>D+M systémové těstění do otvoru DN100 pro potrubí D63 - vodotěsné</t>
  </si>
  <si>
    <t>-1018193521</t>
  </si>
  <si>
    <t>116</t>
  </si>
  <si>
    <t>997013111</t>
  </si>
  <si>
    <t>Vnitrostaveništní doprava suti a vybouraných hmot vodorovně do 50 m s naložením základní pro budovy a haly výšky do 6 m</t>
  </si>
  <si>
    <t>-527478800</t>
  </si>
  <si>
    <t>https://podminky.urs.cz/item/CS_URS_2025_01/997013111</t>
  </si>
  <si>
    <t>117</t>
  </si>
  <si>
    <t>393610181</t>
  </si>
  <si>
    <t>118</t>
  </si>
  <si>
    <t>-1319979134</t>
  </si>
  <si>
    <t>38,783*4 'Přepočtené koeficientem množství</t>
  </si>
  <si>
    <t>119</t>
  </si>
  <si>
    <t>997013602</t>
  </si>
  <si>
    <t>Poplatek za uložení stavebního odpadu na skládce (skládkovné) z armovaného betonu zatříděného do Katalogu odpadů pod kódem 17 01 01</t>
  </si>
  <si>
    <t>-1564714937</t>
  </si>
  <si>
    <t>https://podminky.urs.cz/item/CS_URS_2025_01/997013602</t>
  </si>
  <si>
    <t>120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</si>
  <si>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</si>
  <si>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</si>
  <si>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>-1565825356</t>
  </si>
  <si>
    <t>https://podminky.urs.cz/item/CS_URS_2025_01/998142251</t>
  </si>
  <si>
    <t>PSV</t>
  </si>
  <si>
    <t>Práce a dodávky PSV</t>
  </si>
  <si>
    <t>711</t>
  </si>
  <si>
    <t>Izolace proti vodě, vlhkosti a plynům</t>
  </si>
  <si>
    <t>121</t>
  </si>
  <si>
    <t>711111001</t>
  </si>
  <si>
    <t>Provedení izolace proti zemní vlhkosti natěradly a tmely za studena na ploše vodorovné V nátěrem penetračním</t>
  </si>
  <si>
    <t>-358595006</t>
  </si>
  <si>
    <t>https://podminky.urs.cz/item/CS_URS_2025_01/711111001</t>
  </si>
  <si>
    <t>1,65*0,55"el pilířek"</t>
  </si>
  <si>
    <t>122</t>
  </si>
  <si>
    <t>11163150</t>
  </si>
  <si>
    <t>lak penetrační asfaltový</t>
  </si>
  <si>
    <t>-2114022331</t>
  </si>
  <si>
    <t>0,001"el pilířek"</t>
  </si>
  <si>
    <t>123</t>
  </si>
  <si>
    <t>711112053</t>
  </si>
  <si>
    <t>Provedení izolace proti zemní vlhkosti natěradly a tmely za studena na ploše svislé S dvojnásobným nátěrem krystalickou hydroizolací</t>
  </si>
  <si>
    <t>-676836606</t>
  </si>
  <si>
    <t>https://podminky.urs.cz/item/CS_URS_2025_01/711112053</t>
  </si>
  <si>
    <t>6,08*(4,5+1,6)*2*2</t>
  </si>
  <si>
    <t>124</t>
  </si>
  <si>
    <t>24551050</t>
  </si>
  <si>
    <t>stěrka hydroizolační cementová kapilárně aktivní s dodatečnou krystalizací do spodní stavby</t>
  </si>
  <si>
    <t>1811905145</t>
  </si>
  <si>
    <t>148,352</t>
  </si>
  <si>
    <t>148,352*1,5 'Přepočtené koeficientem množství</t>
  </si>
  <si>
    <t>125</t>
  </si>
  <si>
    <t>711141559</t>
  </si>
  <si>
    <t>Provedení izolace proti zemní vlhkosti pásy přitavením NAIP na ploše vodorovné V</t>
  </si>
  <si>
    <t>472145829</t>
  </si>
  <si>
    <t>https://podminky.urs.cz/item/CS_URS_2025_01/711141559</t>
  </si>
  <si>
    <t>1,64*0,55"el pilířek"</t>
  </si>
  <si>
    <t>126</t>
  </si>
  <si>
    <t>62832001</t>
  </si>
  <si>
    <t>pás asfaltový natavitelný oxidovaný s vložkou ze skleněné rohože typu V60 s jemnozrnným minerálním posypem tl 3,5mm</t>
  </si>
  <si>
    <t>528243783</t>
  </si>
  <si>
    <t>1,65*0,65"el pilířek"</t>
  </si>
  <si>
    <t>127</t>
  </si>
  <si>
    <t>711191101</t>
  </si>
  <si>
    <t>Provedení izolace proti zemní vlhkosti hydroizolační stěrkou na ploše vodorovné V jednovrstvá na betonu</t>
  </si>
  <si>
    <t>-1803130575</t>
  </si>
  <si>
    <t>https://podminky.urs.cz/item/CS_URS_2025_01/711191101</t>
  </si>
  <si>
    <t>2,6*4,5*2"dno akumulace"</t>
  </si>
  <si>
    <t>128</t>
  </si>
  <si>
    <t>58565114</t>
  </si>
  <si>
    <t>malta hydroizolační cementová s atestem pro pitnou vodu pružná</t>
  </si>
  <si>
    <t>1848425752</t>
  </si>
  <si>
    <t>23,4</t>
  </si>
  <si>
    <t>23,4*3,5 'Přepočtené koeficientem množství</t>
  </si>
  <si>
    <t>129</t>
  </si>
  <si>
    <t>711192101</t>
  </si>
  <si>
    <t>Provedení izolace proti zemní vlhkosti hydroizolační stěrkou na ploše svislé S jednovrstvá na betonu</t>
  </si>
  <si>
    <t>349193333</t>
  </si>
  <si>
    <t>https://podminky.urs.cz/item/CS_URS_2025_01/711192101</t>
  </si>
  <si>
    <t>5,61*(4,5+2,6)*2*2</t>
  </si>
  <si>
    <t>130</t>
  </si>
  <si>
    <t>711089523</t>
  </si>
  <si>
    <t>159,324</t>
  </si>
  <si>
    <t>159,324*3,5 'Přepočtené koeficientem množství</t>
  </si>
  <si>
    <t>131</t>
  </si>
  <si>
    <t>998711101</t>
  </si>
  <si>
    <t>Přesun hmot pro izolace proti vodě, vlhkosti a plynům stanovený z hmotnosti přesunovaného materiálu vodorovná dopravní vzdálenost do 50 m základní v objektech výšky do 6 m</t>
  </si>
  <si>
    <t>-1124686999</t>
  </si>
  <si>
    <t>https://podminky.urs.cz/item/CS_URS_2025_01/998711101</t>
  </si>
  <si>
    <t>721</t>
  </si>
  <si>
    <t>Zdravotechnika - vnitřní kanalizace</t>
  </si>
  <si>
    <t>132</t>
  </si>
  <si>
    <t>721174063</t>
  </si>
  <si>
    <t>Potrubí z trub polypropylenových větrací DN 110</t>
  </si>
  <si>
    <t>1758772468</t>
  </si>
  <si>
    <t>https://podminky.urs.cz/item/CS_URS_2025_01/721174063</t>
  </si>
  <si>
    <t>133</t>
  </si>
  <si>
    <t>42390233</t>
  </si>
  <si>
    <t>objímka potrubí bez gumy (VdS-FM) 4" rozpětí 110-116mm</t>
  </si>
  <si>
    <t>1528784179</t>
  </si>
  <si>
    <t>134</t>
  </si>
  <si>
    <t>721273153</t>
  </si>
  <si>
    <t>Ventilační hlavice z polypropylenu (PP) DN 110</t>
  </si>
  <si>
    <t>-369775262</t>
  </si>
  <si>
    <t>https://podminky.urs.cz/item/CS_URS_2025_01/721273153</t>
  </si>
  <si>
    <t>135</t>
  </si>
  <si>
    <t>998721102</t>
  </si>
  <si>
    <t>Přesun hmot pro vnitřní kanalizaci stanovený z hmotnosti přesunovaného materiálu vodorovná dopravní vzdálenost do 50 m základní v objektech výšky přes 6 do 12 m</t>
  </si>
  <si>
    <t>-636420456</t>
  </si>
  <si>
    <t>https://podminky.urs.cz/item/CS_URS_2025_01/998721102</t>
  </si>
  <si>
    <t>764</t>
  </si>
  <si>
    <t>Konstrukce klempířské</t>
  </si>
  <si>
    <t>136</t>
  </si>
  <si>
    <t>764244407</t>
  </si>
  <si>
    <t>Oplechování horních ploch zdí a nadezdívek (atik) z titanzinkového předzvětralého plechu mechanicky kotvené rš 670 mm</t>
  </si>
  <si>
    <t>560023682</t>
  </si>
  <si>
    <t>https://podminky.urs.cz/item/CS_URS_2025_01/764244407</t>
  </si>
  <si>
    <t>1,7</t>
  </si>
  <si>
    <t>137</t>
  </si>
  <si>
    <t>998764101</t>
  </si>
  <si>
    <t>Přesun hmot pro konstrukce klempířské stanovený z hmotnosti přesunovaného materiálu vodorovná dopravní vzdálenost do 50 m základní v objektech výšky do 6 m</t>
  </si>
  <si>
    <t>-2013553613</t>
  </si>
  <si>
    <t>https://podminky.urs.cz/item/CS_URS_2025_01/998764101</t>
  </si>
  <si>
    <t>767</t>
  </si>
  <si>
    <t>Konstrukce zámečnické</t>
  </si>
  <si>
    <t>138</t>
  </si>
  <si>
    <t>767161814</t>
  </si>
  <si>
    <t>Demontáž zábradlí do suti rovného nerozebíratelný spoj hmotnosti 1 m zábradlí přes 20 kg</t>
  </si>
  <si>
    <t>-100331821</t>
  </si>
  <si>
    <t>https://podminky.urs.cz/item/CS_URS_2025_01/767161814</t>
  </si>
  <si>
    <t>139</t>
  </si>
  <si>
    <t>R767-1</t>
  </si>
  <si>
    <t>Montáž kompozitních výrobků 01.1, 01.2, 02, 03, 04.1, 04.2, 06</t>
  </si>
  <si>
    <t>646372440</t>
  </si>
  <si>
    <t>140</t>
  </si>
  <si>
    <t>spm767-1</t>
  </si>
  <si>
    <t>Žebřík z kompozitních materiálu dl.2,5m - PSV 01.1</t>
  </si>
  <si>
    <t>703371067</t>
  </si>
  <si>
    <t>141</t>
  </si>
  <si>
    <t>spm767-2</t>
  </si>
  <si>
    <t>Žebřík z kompozitních materiálu dl.4,86m - PSV 01.2</t>
  </si>
  <si>
    <t>-806519414</t>
  </si>
  <si>
    <t>142</t>
  </si>
  <si>
    <t>spm767-3</t>
  </si>
  <si>
    <t>Žebřík z kompozitních materiálů dl.5,38m - PSV02</t>
  </si>
  <si>
    <t>-315110483</t>
  </si>
  <si>
    <t>143</t>
  </si>
  <si>
    <t>spm767-4</t>
  </si>
  <si>
    <t>Pomocné zábradlí z kompozitních materiálů - PSV03</t>
  </si>
  <si>
    <t>488247397</t>
  </si>
  <si>
    <t>144</t>
  </si>
  <si>
    <t>spm767-5</t>
  </si>
  <si>
    <t>Poklop z kompozitních materiálu - PSV04.1</t>
  </si>
  <si>
    <t>597857088</t>
  </si>
  <si>
    <t>145</t>
  </si>
  <si>
    <t>spm767-6</t>
  </si>
  <si>
    <t>Poklop z kompozitních materiálů - PSV04.2</t>
  </si>
  <si>
    <t>-1292970881</t>
  </si>
  <si>
    <t>146</t>
  </si>
  <si>
    <t>spm767-7</t>
  </si>
  <si>
    <t>Kompozitní podesta se zábradlím - PSV06</t>
  </si>
  <si>
    <t>-609925976</t>
  </si>
  <si>
    <t>147</t>
  </si>
  <si>
    <t>998767102</t>
  </si>
  <si>
    <t>Přesun hmot pro zámečnické konstrukce stanovený z hmotnosti přesunovaného materiálu vodorovná dopravní vzdálenost do 50 m základní v objektech výšky přes 6 do 12 m</t>
  </si>
  <si>
    <t>1788096650</t>
  </si>
  <si>
    <t>https://podminky.urs.cz/item/CS_URS_2025_01/998767102</t>
  </si>
  <si>
    <t>783</t>
  </si>
  <si>
    <t>Dokončovací práce - nátěry</t>
  </si>
  <si>
    <t>148</t>
  </si>
  <si>
    <t>783933161</t>
  </si>
  <si>
    <t>Penetrační nátěr betonových podlah pórovitých ( např. z cihelné dlažby, betonu apod.) epoxidový</t>
  </si>
  <si>
    <t>866653414</t>
  </si>
  <si>
    <t>https://podminky.urs.cz/item/CS_URS_2025_01/783933161</t>
  </si>
  <si>
    <t>149</t>
  </si>
  <si>
    <t>783947163</t>
  </si>
  <si>
    <t>Krycí (uzavírací) nátěr betonových podlah dvojnásobný polyuretanový rozpouštědlový</t>
  </si>
  <si>
    <t>1146100922</t>
  </si>
  <si>
    <t>https://podminky.urs.cz/item/CS_URS_2025_01/783947163</t>
  </si>
  <si>
    <t>150</t>
  </si>
  <si>
    <t>783997151</t>
  </si>
  <si>
    <t>Krycí (uzavírací) nátěr betonových podlah Příplatek k cenám za protiskluznou vrstvu prosypem křemičitým pískem nebo skleněnými kuličkami</t>
  </si>
  <si>
    <t>256109664</t>
  </si>
  <si>
    <t>https://podminky.urs.cz/item/CS_URS_2025_01/783997151</t>
  </si>
  <si>
    <t>784</t>
  </si>
  <si>
    <t>Dokončovací práce - malby a tapety</t>
  </si>
  <si>
    <t>151</t>
  </si>
  <si>
    <t>784351055</t>
  </si>
  <si>
    <t>Malby antibakteriální s obsahem stříbra akrylátové v místnostech výšky přes 5,00 m</t>
  </si>
  <si>
    <t>1335023386</t>
  </si>
  <si>
    <t>https://podminky.urs.cz/item/CS_URS_2025_01/784351055</t>
  </si>
  <si>
    <t>6,08*(4,5+1,6)*2</t>
  </si>
  <si>
    <t>46-M</t>
  </si>
  <si>
    <t>Zemní práce při extr.mont.pracích</t>
  </si>
  <si>
    <t>152</t>
  </si>
  <si>
    <t>460021121</t>
  </si>
  <si>
    <t>Sejmutí ornice strojně včetně rozpojení, naložení na dopravní prostředek, přemístění ornice na vzdálenost do 50 m a její složení tl. vrstvy do 20 cm</t>
  </si>
  <si>
    <t>868632380</t>
  </si>
  <si>
    <t>https://podminky.urs.cz/item/CS_URS_2025_01/460021121</t>
  </si>
  <si>
    <t>5*39</t>
  </si>
  <si>
    <t>153</t>
  </si>
  <si>
    <t>460141112</t>
  </si>
  <si>
    <t>Hloubení jam strojně včetně urovnáním dna s přemístěním výkopku do vzdálenosti 3 m od okraje jámy nebo s naložením na dopravní prostředek v hornině třídy těžitelnosti I skupiny 3</t>
  </si>
  <si>
    <t>1782655420</t>
  </si>
  <si>
    <t>https://podminky.urs.cz/item/CS_URS_2025_01/460141112</t>
  </si>
  <si>
    <t>0,6*1,65*1,1</t>
  </si>
  <si>
    <t>154</t>
  </si>
  <si>
    <t>460171282</t>
  </si>
  <si>
    <t>Hloubení kabelových rýh strojně včetně urovnání dna s přemístěním výkopku do vzdálenosti 3 m od okraje jámy nebo s naložením na dopravní prostředek šířky 50 cm hloubky 90 cm v hornině třídy těžitelnosti I skupiny 3</t>
  </si>
  <si>
    <t>1143724806</t>
  </si>
  <si>
    <t>https://podminky.urs.cz/item/CS_URS_2025_01/460171282</t>
  </si>
  <si>
    <t>155</t>
  </si>
  <si>
    <t>460341113</t>
  </si>
  <si>
    <t>Vodorovné přemístění (odvoz) horniny dopravními prostředky včetně složení, bez naložení a rozprostření jakékoliv třídy, na vzdálenost přes 500 do 1000 m</t>
  </si>
  <si>
    <t>-1441769600</t>
  </si>
  <si>
    <t>https://podminky.urs.cz/item/CS_URS_2025_01/460341113</t>
  </si>
  <si>
    <t>3,1+1,089</t>
  </si>
  <si>
    <t>156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</si>
  <si>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</si>
  <si>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</si>
  <si>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-1904123589</t>
  </si>
  <si>
    <t>https://podminky.urs.cz/item/CS_URS_2025_01/460341121</t>
  </si>
  <si>
    <t>(3,1+1,089)*4</t>
  </si>
  <si>
    <t>157</t>
  </si>
  <si>
    <t>460361121</t>
  </si>
  <si>
    <t>Poplatek (skládkovné) za uložení zeminy na recyklační skládce zatříděné do Katalogu odpadů pod kódem 17 05 04</t>
  </si>
  <si>
    <t>511357548</t>
  </si>
  <si>
    <t>https://podminky.urs.cz/item/CS_URS_2025_01/460361121</t>
  </si>
  <si>
    <t>(3,1+1,089)*2</t>
  </si>
  <si>
    <t>158</t>
  </si>
  <si>
    <t>460451292</t>
  </si>
  <si>
    <t>Zásyp kabelových rýh strojně s přemístěním sypaniny ze vzdálenosti do 10 m, s uložením výkopku ve vrstvách včetně zhutnění a urovnání povrchu šířky 50 cm hloubky 90 cm z horniny třídy těžitelnosti I skupiny 3</t>
  </si>
  <si>
    <t>412582702</t>
  </si>
  <si>
    <t>https://podminky.urs.cz/item/CS_URS_2025_01/460451292</t>
  </si>
  <si>
    <t>159</t>
  </si>
  <si>
    <t>460571111</t>
  </si>
  <si>
    <t>Rozprostření a urovnání ornice strojně včetně přemístění hromad nebo dočasných skládek na místo spotřeby ze vzdálenosti do 50 m při souvislé ploše, tl. vrstvy do 20 cm</t>
  </si>
  <si>
    <t>-1402983193</t>
  </si>
  <si>
    <t>https://podminky.urs.cz/item/CS_URS_2025_01/460571111</t>
  </si>
  <si>
    <t>160</t>
  </si>
  <si>
    <t>460581121</t>
  </si>
  <si>
    <t>Úprava terénu zatravnění, včetně dodání osiva a zalití vodou na rovině</t>
  </si>
  <si>
    <t>-697100152</t>
  </si>
  <si>
    <t>https://podminky.urs.cz/item/CS_URS_2025_01/460581121</t>
  </si>
  <si>
    <t>161</t>
  </si>
  <si>
    <t>460641113</t>
  </si>
  <si>
    <t>Základové konstrukce základ bez bednění do rostlé zeminy z monolitického betonu tř. C 16/20</t>
  </si>
  <si>
    <t>-1286590988</t>
  </si>
  <si>
    <t>https://podminky.urs.cz/item/CS_URS_2025_01/460641113</t>
  </si>
  <si>
    <t>1,65*0,55*1,2</t>
  </si>
  <si>
    <t>162</t>
  </si>
  <si>
    <t>460661112</t>
  </si>
  <si>
    <t>Kabelové lože z písku včetně podsypu, zhutnění a urovnání povrchu pro kabely nn bez zakrytí, šířky přes 35 do 50 cm</t>
  </si>
  <si>
    <t>23619235</t>
  </si>
  <si>
    <t>https://podminky.urs.cz/item/CS_URS_2025_01/460661112</t>
  </si>
  <si>
    <t>163</t>
  </si>
  <si>
    <t>460671112</t>
  </si>
  <si>
    <t>Výstražné prvky pro krytí kabelů včetně vyrovnání povrchu rýhy, rozvinutí a uložení fólie, šířky přes 20 do 25 cm</t>
  </si>
  <si>
    <t>1387948980</t>
  </si>
  <si>
    <t>https://podminky.urs.cz/item/CS_URS_2025_01/460671112</t>
  </si>
  <si>
    <t>164</t>
  </si>
  <si>
    <t>460791213</t>
  </si>
  <si>
    <t>Montáž trubek ochranných uložených volně do rýhy plastových ohebných, vnitřního průměru přes 50 do 90 mm</t>
  </si>
  <si>
    <t>-1176410110</t>
  </si>
  <si>
    <t>https://podminky.urs.cz/item/CS_URS_2025_01/460791213</t>
  </si>
  <si>
    <t>1,4+1,2*3</t>
  </si>
  <si>
    <t>165</t>
  </si>
  <si>
    <t>34571354</t>
  </si>
  <si>
    <t>trubka elektroinstalační ohebná dvouplášťová korugovaná HDPE (chránička) D 75/90mm</t>
  </si>
  <si>
    <t>-271862742</t>
  </si>
  <si>
    <t>1,4</t>
  </si>
  <si>
    <t>1,4*1,05 'Přepočtené koeficientem množství</t>
  </si>
  <si>
    <t>166</t>
  </si>
  <si>
    <t>28611113</t>
  </si>
  <si>
    <t>trubka kanalizační PVC DN 110x1000mm SN4</t>
  </si>
  <si>
    <t>1518140839</t>
  </si>
  <si>
    <t>(0,6+0,6)*3</t>
  </si>
  <si>
    <t>3,6*1,03 'Přepočtené koeficientem množství</t>
  </si>
  <si>
    <t>167</t>
  </si>
  <si>
    <t>28611351</t>
  </si>
  <si>
    <t>koleno kanalizační PVC KG 110x45°</t>
  </si>
  <si>
    <t>-1972593259</t>
  </si>
  <si>
    <t>2*3</t>
  </si>
  <si>
    <t>6*1,03 'Přepočtené koeficientem množství</t>
  </si>
  <si>
    <t>168</t>
  </si>
  <si>
    <t>469981111</t>
  </si>
  <si>
    <t>Přesun hmot pro pomocné stavební práce při elektromontážích dopravní vzdálenost do 1 000 m</t>
  </si>
  <si>
    <t>-222066153</t>
  </si>
  <si>
    <t>https://podminky.urs.cz/item/CS_URS_2025_01/469981111</t>
  </si>
  <si>
    <t>obsyp potrubí</t>
  </si>
  <si>
    <t>478,337</t>
  </si>
  <si>
    <t>102,31</t>
  </si>
  <si>
    <t>výkop -startovací cílové jámy, šachty</t>
  </si>
  <si>
    <t>202,665</t>
  </si>
  <si>
    <t>vz</t>
  </si>
  <si>
    <t>výkop v zeleném</t>
  </si>
  <si>
    <t>1303</t>
  </si>
  <si>
    <t>977,623</t>
  </si>
  <si>
    <t>SO-04 - Výtlačný kanalizační řad</t>
  </si>
  <si>
    <t>2211</t>
  </si>
  <si>
    <t>42.21</t>
  </si>
  <si>
    <t xml:space="preserve">    715 - Izolace proti chemickým vlivům</t>
  </si>
  <si>
    <t xml:space="preserve">    722 - Zdravotechnika - vnitřní vodovod</t>
  </si>
  <si>
    <t xml:space="preserve">    23-M - Montáže potrubí</t>
  </si>
  <si>
    <t>111200211</t>
  </si>
  <si>
    <t>Příprava půdy pod porostem chemicky herbicidem celoplošně v rovině nebo na svahu do 1:5</t>
  </si>
  <si>
    <t>ha</t>
  </si>
  <si>
    <t>691909754</t>
  </si>
  <si>
    <t>https://podminky.urs.cz/item/CS_URS_2025_01/111200211</t>
  </si>
  <si>
    <t>9,3*584,8/10000"technická rekultivace"</t>
  </si>
  <si>
    <t>25234001</t>
  </si>
  <si>
    <t>herbicid totální systémový neselektivní</t>
  </si>
  <si>
    <t>litr</t>
  </si>
  <si>
    <t>-1380039620</t>
  </si>
  <si>
    <t>0,544</t>
  </si>
  <si>
    <t>0,544*120 'Přepočtené koeficientem množství</t>
  </si>
  <si>
    <t>112101101</t>
  </si>
  <si>
    <t>Odstranění stromů s odřezáním kmene a s odvětvením listnatých, průměru kmene přes 100 do 300 mm</t>
  </si>
  <si>
    <t>2019940845</t>
  </si>
  <si>
    <t>https://podminky.urs.cz/item/CS_URS_2025_01/112101101</t>
  </si>
  <si>
    <t>112155215</t>
  </si>
  <si>
    <t>Štěpkování s naložením na dopravní prostředek a odvozem do 20 km stromků a větví solitérů, průměru kmene do 300 mm</t>
  </si>
  <si>
    <t>-1200266656</t>
  </si>
  <si>
    <t>https://podminky.urs.cz/item/CS_URS_2025_01/112155215</t>
  </si>
  <si>
    <t>112251101</t>
  </si>
  <si>
    <t>Odstranění pařezů strojně s jejich vykopáním nebo vytrháním průměru přes 100 do 300 mm</t>
  </si>
  <si>
    <t>1283499453</t>
  </si>
  <si>
    <t>https://podminky.urs.cz/item/CS_URS_2025_01/112251101</t>
  </si>
  <si>
    <t>-1385763349</t>
  </si>
  <si>
    <t>2043*0,2</t>
  </si>
  <si>
    <t>-647081181</t>
  </si>
  <si>
    <t>408,6/8</t>
  </si>
  <si>
    <t>302646124</t>
  </si>
  <si>
    <t>2*1</t>
  </si>
  <si>
    <t>262213998</t>
  </si>
  <si>
    <t>3*1</t>
  </si>
  <si>
    <t>2021141183</t>
  </si>
  <si>
    <t>576*9,6</t>
  </si>
  <si>
    <t>121151126</t>
  </si>
  <si>
    <t>Sejmutí ornice strojně při souvislé ploše přes 500 m2, tl. vrstvy přes 300 do 400 mm</t>
  </si>
  <si>
    <t>-2121777845</t>
  </si>
  <si>
    <t>https://podminky.urs.cz/item/CS_URS_2025_01/121151126</t>
  </si>
  <si>
    <t>9,6*584,8</t>
  </si>
  <si>
    <t>131111333</t>
  </si>
  <si>
    <t>Vrtání jamek ručním motorovým vrtákem průměru přes 200 do 300 mm</t>
  </si>
  <si>
    <t>1294595199</t>
  </si>
  <si>
    <t>https://podminky.urs.cz/item/CS_URS_2025_01/131111333</t>
  </si>
  <si>
    <t>0,7*10"trasírka"</t>
  </si>
  <si>
    <t>131151202</t>
  </si>
  <si>
    <t>Hloubení zapažených jam a zářezů strojně s urovnáním dna do předepsaného profilu a spádu v hornině třídy těžitelnosti I skupiny 1 a 2 přes 20 do 50 m3</t>
  </si>
  <si>
    <t>-220420349</t>
  </si>
  <si>
    <t>https://podminky.urs.cz/item/CS_URS_2025_01/131151202</t>
  </si>
  <si>
    <t>"třída 2 - 40%" v2*0,4</t>
  </si>
  <si>
    <t>131251100</t>
  </si>
  <si>
    <t>Hloubení nezapažených jam a zářezů strojně s urovnáním dna do předepsaného profilu a spádu v hornině třídy těžitelnosti I skupiny 3 do 20 m3</t>
  </si>
  <si>
    <t>-954655210</t>
  </si>
  <si>
    <t>https://podminky.urs.cz/item/CS_URS_2025_01/131251100</t>
  </si>
  <si>
    <t>0,5*0,5*pi/4*(4)"trasírka"</t>
  </si>
  <si>
    <t>1,2*1,2*0,3*10"trasírka"</t>
  </si>
  <si>
    <t>131251202</t>
  </si>
  <si>
    <t>Hloubení zapažených jam a zářezů strojně s urovnáním dna do předepsaného profilu a spádu v hornině třídy těžitelnosti I skupiny 3 přes 20 do 50 m3</t>
  </si>
  <si>
    <t>-2029211336</t>
  </si>
  <si>
    <t>https://podminky.urs.cz/item/CS_URS_2025_01/131251202</t>
  </si>
  <si>
    <t>"VŠ1"3,8*3,8*1,65</t>
  </si>
  <si>
    <t>"VŠ2"3,8*3,8*1,65</t>
  </si>
  <si>
    <t>"VŠ3"3,8*3,8*2,585</t>
  </si>
  <si>
    <t>"KŠ1"3,8*3,8*2,35</t>
  </si>
  <si>
    <t>"VŠ4"3,8*3,8*1,65</t>
  </si>
  <si>
    <t>"KŠ2"3,8*3,8*2,35</t>
  </si>
  <si>
    <t>"VŠ5"3,8*3,8*1,8</t>
  </si>
  <si>
    <t>"třída 3 - 40%"v2*0,4</t>
  </si>
  <si>
    <t>131351202</t>
  </si>
  <si>
    <t>Hloubení zapažených jam a zářezů strojně s urovnáním dna do předepsaného profilu a spádu v hornině třídy těžitelnosti II skupiny 4 přes 20 do 50 m3</t>
  </si>
  <si>
    <t>-281917320</t>
  </si>
  <si>
    <t>https://podminky.urs.cz/item/CS_URS_2025_01/131351202</t>
  </si>
  <si>
    <t>"třída 4 - 20%" v2*0,2</t>
  </si>
  <si>
    <t>132154206</t>
  </si>
  <si>
    <t>Hloubení zapažených rýh šířky přes 800 do 2 000 mm strojně s urovnáním dna do předepsaného profilu a spádu v hornině třídy těžitelnosti I skupiny 1 a 2 přes 1 000 do 5 000 m3</t>
  </si>
  <si>
    <t>1081125805</t>
  </si>
  <si>
    <t>https://podminky.urs.cz/item/CS_URS_2025_01/132154206</t>
  </si>
  <si>
    <t>"tř2-40% v zeleném"vz*0,4</t>
  </si>
  <si>
    <t>1994883061</t>
  </si>
  <si>
    <t>1623,32</t>
  </si>
  <si>
    <t>"ornice"-0,15*1*576</t>
  </si>
  <si>
    <t>"ornice"-0,4*1*584,8</t>
  </si>
  <si>
    <t>"tř3 - 40% v zeleném"vz*0,4</t>
  </si>
  <si>
    <t>-65427085</t>
  </si>
  <si>
    <t>"tř4-20% v zeleném"vz*0,2</t>
  </si>
  <si>
    <t>265555647</t>
  </si>
  <si>
    <t>1*1,5*1*4</t>
  </si>
  <si>
    <t>141721212</t>
  </si>
  <si>
    <t>Řízený zemní protlak délky protlaku do 50 m v hornině třídy těžitelnosti I a II, skupiny 1 až 4 včetně zatažení trub v hloubce do 6 m průměru vrtu přes 90 do 110 mm</t>
  </si>
  <si>
    <t>260729518</t>
  </si>
  <si>
    <t>https://podminky.urs.cz/item/CS_URS_2025_01/141721212</t>
  </si>
  <si>
    <t>879,49</t>
  </si>
  <si>
    <t>141721333</t>
  </si>
  <si>
    <t>Řízené šnekové horizontální vrtání s vtlačením potrubí v hloubce do 6 m v hornině třídy těžitelnosti I a II, skupiny 1 až 4 dimenze pro ocelové potrubí délky vrtu do 20 m, průměru do DN 300 mm</t>
  </si>
  <si>
    <t>-1527052148</t>
  </si>
  <si>
    <t>https://podminky.urs.cz/item/CS_URS_2025_01/141721333</t>
  </si>
  <si>
    <t>14011112</t>
  </si>
  <si>
    <t>trubka ocelová bezešvá hladká jakost 11 353 324x8,0mm</t>
  </si>
  <si>
    <t>-373603941</t>
  </si>
  <si>
    <t>6*1,1"chránička"</t>
  </si>
  <si>
    <t>-1534179734</t>
  </si>
  <si>
    <t>835,25</t>
  </si>
  <si>
    <t>964667323</t>
  </si>
  <si>
    <t>151201201</t>
  </si>
  <si>
    <t>Zřízení pažení stěn výkopu bez rozepření nebo vzepření zátažné, hloubky do 4 m</t>
  </si>
  <si>
    <t>926991507</t>
  </si>
  <si>
    <t>https://podminky.urs.cz/item/CS_URS_2025_01/151201201</t>
  </si>
  <si>
    <t>"VŠ1"3,8*1,65*4</t>
  </si>
  <si>
    <t>"VŠ2"3,8*1,65*4</t>
  </si>
  <si>
    <t>"VŠ3"3,8*2,585*4</t>
  </si>
  <si>
    <t>"KŠ1"3,8*2,35*4</t>
  </si>
  <si>
    <t>"VŠ4"3,8*1,65*4</t>
  </si>
  <si>
    <t>"KŠ2"3,8*2,35*4</t>
  </si>
  <si>
    <t>"VŠ5"3,8*1,8*4</t>
  </si>
  <si>
    <t>151201211</t>
  </si>
  <si>
    <t>Odstranění pažení stěn výkopu bez rozepření nebo vzepření s uložením pažin na vzdálenost do 3 m od okraje výkopu zátažné, hloubky do 4 m</t>
  </si>
  <si>
    <t>1447262111</t>
  </si>
  <si>
    <t>https://podminky.urs.cz/item/CS_URS_2025_01/151201211</t>
  </si>
  <si>
    <t>213,332</t>
  </si>
  <si>
    <t>151201301</t>
  </si>
  <si>
    <t>Zřízení rozepření zapažených stěn výkopů s potřebným přepažováním při pažení zátažném, hloubky do 4 m</t>
  </si>
  <si>
    <t>2019568049</t>
  </si>
  <si>
    <t>https://podminky.urs.cz/item/CS_URS_2025_01/151201301</t>
  </si>
  <si>
    <t>151201311</t>
  </si>
  <si>
    <t>Odstranění rozepření stěn výkopů s uložením materiálu na vzdálenost do 3 m od okraje výkopu pažení zátažného, hloubky do 4 m</t>
  </si>
  <si>
    <t>400535927</t>
  </si>
  <si>
    <t>https://podminky.urs.cz/item/CS_URS_2025_01/151201311</t>
  </si>
  <si>
    <t>162201401</t>
  </si>
  <si>
    <t>Vodorovné přemístění větví, kmenů nebo pařezů s naložením, složením a dopravou do 1000 m větví stromů listnatých, průměru kmene přes 100 do 300 mm</t>
  </si>
  <si>
    <t>-1532470529</t>
  </si>
  <si>
    <t>https://podminky.urs.cz/item/CS_URS_2025_01/162201401</t>
  </si>
  <si>
    <t>162201411</t>
  </si>
  <si>
    <t>Vodorovné přemístění větví, kmenů nebo pařezů s naložením, složením a dopravou do 1000 m kmenů stromů listnatých, průměru přes 100 do 300 mm</t>
  </si>
  <si>
    <t>-246682422</t>
  </si>
  <si>
    <t>https://podminky.urs.cz/item/CS_URS_2025_01/162201411</t>
  </si>
  <si>
    <t>162201421</t>
  </si>
  <si>
    <t>Vodorovné přemístění větví, kmenů nebo pařezů s naložením, složením a dopravou do 1000 m pařezů kmenů, průměru přes 100 do 300 mm</t>
  </si>
  <si>
    <t>-74641173</t>
  </si>
  <si>
    <t>https://podminky.urs.cz/item/CS_URS_2025_01/162201421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</si>
  <si>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</si>
  <si>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</si>
  <si>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-1261310317</t>
  </si>
  <si>
    <t>https://podminky.urs.cz/item/CS_URS_2025_01/162301931</t>
  </si>
  <si>
    <t>22*4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</si>
  <si>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</si>
  <si>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</si>
  <si>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-1639587171</t>
  </si>
  <si>
    <t>https://podminky.urs.cz/item/CS_URS_2025_01/162301951</t>
  </si>
  <si>
    <t>186699971</t>
  </si>
  <si>
    <t>"meziskládka"(v2+vz-sk+12,105)*2</t>
  </si>
  <si>
    <t>2058838796</t>
  </si>
  <si>
    <t>-881266276</t>
  </si>
  <si>
    <t>"meziskládka"v2+vz-sk+12,105</t>
  </si>
  <si>
    <t>135433708</t>
  </si>
  <si>
    <t>-1450663696</t>
  </si>
  <si>
    <t>vz+v2</t>
  </si>
  <si>
    <t>-zá-ob+25,5"obsyp stávající sítě"</t>
  </si>
  <si>
    <t>0,5*1*30"obsyp gravitační kanalizace"</t>
  </si>
  <si>
    <t>12,105"trasírky"</t>
  </si>
  <si>
    <t>1545424695</t>
  </si>
  <si>
    <t>-ob</t>
  </si>
  <si>
    <t>"lože"-3</t>
  </si>
  <si>
    <t>"VŠ1"-(2,1*2,1*0,15+1,8*1,8*1,5)</t>
  </si>
  <si>
    <t>"VŠ2"-(2,1*2,1*0,15+1,8*1,8*1,5)</t>
  </si>
  <si>
    <t>"VŠ3"-(2,1*2,1*0,15+1,8*1,8*2,435)</t>
  </si>
  <si>
    <t>"KŠ1"-(2,1*2,1*0,15+1,8*1,8*2,2)</t>
  </si>
  <si>
    <t>"VŠ4"-(2,1*2,1*0,15+1,8*1,8*1,5)</t>
  </si>
  <si>
    <t>"KŠ2"-(2,1*2,1*0,15+1,8*1,8*2,2)</t>
  </si>
  <si>
    <t>"VŠ5"-(2,1*2,1*0,15+1,8*1,8*1,65)</t>
  </si>
  <si>
    <t>1502566939</t>
  </si>
  <si>
    <t>0,41*1*1127,51</t>
  </si>
  <si>
    <t>0,5*1*30-0,2*0,2*pi/4*30</t>
  </si>
  <si>
    <t>"stávající sítě"1*0,5*1*4</t>
  </si>
  <si>
    <t>-1873015578</t>
  </si>
  <si>
    <t>25,5*1,67"stávající sítě"</t>
  </si>
  <si>
    <t>14,058*1,67"obsyp grav kanalizace"</t>
  </si>
  <si>
    <t>181351113</t>
  </si>
  <si>
    <t>Rozprostření a urovnání ornice v rovině nebo ve svahu sklonu do 1:5 strojně při souvislé ploše přes 500 m2, tl. vrstvy do 200 mm</t>
  </si>
  <si>
    <t>1296010610</t>
  </si>
  <si>
    <t>https://podminky.urs.cz/item/CS_URS_2025_01/181351113</t>
  </si>
  <si>
    <t>9,6*576</t>
  </si>
  <si>
    <t>181351116</t>
  </si>
  <si>
    <t>Rozprostření a urovnání ornice v rovině nebo ve svahu sklonu do 1:5 strojně při souvislé ploše přes 500 m2, tl. vrstvy přes 300 do 400 mm</t>
  </si>
  <si>
    <t>-1804251686</t>
  </si>
  <si>
    <t>https://podminky.urs.cz/item/CS_URS_2025_01/181351116</t>
  </si>
  <si>
    <t>181451131</t>
  </si>
  <si>
    <t>Založení trávníku na půdě předem připravené plochy přes 1000 m2 výsevem včetně utažení parkového v rovině nebo na svahu do 1:5</t>
  </si>
  <si>
    <t>148140343</t>
  </si>
  <si>
    <t>https://podminky.urs.cz/item/CS_URS_2025_01/181451131</t>
  </si>
  <si>
    <t>1016803506</t>
  </si>
  <si>
    <t>5529,6*0,03 'Přepočtené koeficientem množství</t>
  </si>
  <si>
    <t>182151111</t>
  </si>
  <si>
    <t>Svahování trvalých svahů do projektovaných profilů strojně s potřebným přemístěním výkopku při svahování v zářezech v hornině třídy těžitelnosti I, skupiny 1 až 3</t>
  </si>
  <si>
    <t>-112351647</t>
  </si>
  <si>
    <t>https://podminky.urs.cz/item/CS_URS_2025_01/182151111</t>
  </si>
  <si>
    <t>0,5*576"svahování  stávající příkopy"</t>
  </si>
  <si>
    <t>183117215</t>
  </si>
  <si>
    <t>Hloubení rýhy v kořenové zóně stromu šíře do 300 mm ručně, s přerušením kořenů do 30 mm v rovině nebo na svahu do 1:5, hloubky přes 800 do 1000 mm</t>
  </si>
  <si>
    <t>-143424623</t>
  </si>
  <si>
    <t>https://podminky.urs.cz/item/CS_URS_2025_01/183117215</t>
  </si>
  <si>
    <t>2,5*2</t>
  </si>
  <si>
    <t>183552113</t>
  </si>
  <si>
    <t>Úprava zemědělské půdy - hnojení průmyslovými hnojivy při dávce do 0,5 t/ha, na ploše jednotlivě do 5 ha, o sklonu do 5°</t>
  </si>
  <si>
    <t>-438206375</t>
  </si>
  <si>
    <t>https://podminky.urs.cz/item/CS_URS_2025_01/183552113</t>
  </si>
  <si>
    <t>9,6*584,8/10000"biologická rekultivace"</t>
  </si>
  <si>
    <t>25191155</t>
  </si>
  <si>
    <t>hnojivo průmyslové</t>
  </si>
  <si>
    <t>1719803127</t>
  </si>
  <si>
    <t>0,561</t>
  </si>
  <si>
    <t>0,561*500 'Přepočtené koeficientem množství</t>
  </si>
  <si>
    <t>184818242</t>
  </si>
  <si>
    <t>Ochrana kmene bedněním před poškozením stavebním provozem zřízení včetně odstranění výšky bednění přes 2 do 3 m průměru kmene přes 300 do 500 mm</t>
  </si>
  <si>
    <t>1535187846</t>
  </si>
  <si>
    <t>https://podminky.urs.cz/item/CS_URS_2025_01/184818242</t>
  </si>
  <si>
    <t>242111111</t>
  </si>
  <si>
    <t>Osazení pláště vodárenské kopané studny z betonových skruží na cementovou maltu MC 10 celokruhových, při vnitřním průměru studny 0,80 m</t>
  </si>
  <si>
    <t>-714075713</t>
  </si>
  <si>
    <t>https://podminky.urs.cz/item/CS_URS_2025_01/242111111</t>
  </si>
  <si>
    <t>0,5*10"trasírka"</t>
  </si>
  <si>
    <t>59225460</t>
  </si>
  <si>
    <t>skruž betonová studniční 80x50x9cm</t>
  </si>
  <si>
    <t>-207793069</t>
  </si>
  <si>
    <t>10*1,01"trasírka"</t>
  </si>
  <si>
    <t>243571112</t>
  </si>
  <si>
    <t>Výplň na dně vodárenské studny hloubky do 10m z kameniva hrubého těženého frakce 16 až 32 mm</t>
  </si>
  <si>
    <t>1915376278</t>
  </si>
  <si>
    <t>https://podminky.urs.cz/item/CS_URS_2025_01/243571112</t>
  </si>
  <si>
    <t>0,4*0,4*pi*0,4*7"trasírka"</t>
  </si>
  <si>
    <t>273322611</t>
  </si>
  <si>
    <t>Základy z betonu železového (bez výztuže) desky z betonu se zvýšenými nároky na prostředí tř. C 30/37</t>
  </si>
  <si>
    <t>-457840732</t>
  </si>
  <si>
    <t>https://podminky.urs.cz/item/CS_URS_2025_01/273322611</t>
  </si>
  <si>
    <t>0,15*2,1*2,1*7"šachty"</t>
  </si>
  <si>
    <t>273351121</t>
  </si>
  <si>
    <t>Bednění základů desek zřízení</t>
  </si>
  <si>
    <t>-1515401314</t>
  </si>
  <si>
    <t>https://podminky.urs.cz/item/CS_URS_2025_01/273351121</t>
  </si>
  <si>
    <t>0,15*2,1*4*7"šachty"</t>
  </si>
  <si>
    <t>273351122</t>
  </si>
  <si>
    <t>Bednění základů desek odstranění</t>
  </si>
  <si>
    <t>1057946135</t>
  </si>
  <si>
    <t>https://podminky.urs.cz/item/CS_URS_2025_01/273351122</t>
  </si>
  <si>
    <t>273362021</t>
  </si>
  <si>
    <t>Výztuž základů desek ze svařovaných sítí z drátů typu KARI</t>
  </si>
  <si>
    <t>84718989</t>
  </si>
  <si>
    <t>https://podminky.urs.cz/item/CS_URS_2025_01/273362021</t>
  </si>
  <si>
    <t>2,1*2,1*2,105*7/1000"šachty"</t>
  </si>
  <si>
    <t>320101112</t>
  </si>
  <si>
    <t>Osazení betonových a železobetonových prefabrikátů hmotnosti jednotlivě přes 1 000 do 5 000 kg</t>
  </si>
  <si>
    <t>61567640</t>
  </si>
  <si>
    <t>https://podminky.urs.cz/item/CS_URS_2025_01/320101112</t>
  </si>
  <si>
    <t>2,1*2,1*0,2*7"šachty zákrytová deska"</t>
  </si>
  <si>
    <t>(2,1*2,1-1,5*1,5)*1,5"VŠ1"</t>
  </si>
  <si>
    <t>(2,1*2,1-1,5*1,5)*1,5"VŠ2"</t>
  </si>
  <si>
    <t>(2,1*2,1-1,5*1,5)*2,5"VŠ3"</t>
  </si>
  <si>
    <t>(2,1*2,1-1,5*1,5)*1,0*2"KŠ1"</t>
  </si>
  <si>
    <t>(2,1*2,1-1,5*1,5)*1,5"VŠ4"</t>
  </si>
  <si>
    <t>(2,1*2,1-1,5*1,5)*1*2"KŠ2"</t>
  </si>
  <si>
    <t>(2,1*2,1-1,5*1,5)*1,5"VŠ5"</t>
  </si>
  <si>
    <t>59224364</t>
  </si>
  <si>
    <t>deska betonová zákrytová šachetní čtvercová 150x180x62,5cm</t>
  </si>
  <si>
    <t>-970941134</t>
  </si>
  <si>
    <t>7*1,01"šachty"</t>
  </si>
  <si>
    <t>PFB.1122303</t>
  </si>
  <si>
    <t>Skruž čtvercováTZS-Q 150/100 SKC PS</t>
  </si>
  <si>
    <t>-1066631682</t>
  </si>
  <si>
    <t>1*1,01"VŠ3"</t>
  </si>
  <si>
    <t>2*1,01"KŠ1"</t>
  </si>
  <si>
    <t>2*1,01"KŠ2"</t>
  </si>
  <si>
    <t>PFB.1122393</t>
  </si>
  <si>
    <t>Skruž čtvercováTZS-Q 150/150 SKC PS</t>
  </si>
  <si>
    <t>-1498709261</t>
  </si>
  <si>
    <t>1*1,01"VŠ1"</t>
  </si>
  <si>
    <t>1*1,01"VŠ2"</t>
  </si>
  <si>
    <t>1*1,01"VŠ4"</t>
  </si>
  <si>
    <t>1*1,01"VŠ5"</t>
  </si>
  <si>
    <t>338171123</t>
  </si>
  <si>
    <t>Montáž sloupků a vzpěr plotových ocelových trubkových nebo profilovaných výšky přes 2 do 2,6 m se zabetonováním do 0,08 m3 do připravených jamek</t>
  </si>
  <si>
    <t>-1778242709</t>
  </si>
  <si>
    <t>https://podminky.urs.cz/item/CS_URS_2025_01/338171123</t>
  </si>
  <si>
    <t>(10+4)"trasírka"</t>
  </si>
  <si>
    <t>140110500</t>
  </si>
  <si>
    <t>trubka ocelová bezešvá hladká jakost 11 353 76x3,2mm</t>
  </si>
  <si>
    <t>-1492075473</t>
  </si>
  <si>
    <t>Poznámka k položce:_x000D_
vč. povrchové úpravy</t>
  </si>
  <si>
    <t>3,65*(10+4)*1,01"trasírky"</t>
  </si>
  <si>
    <t>55283884-1</t>
  </si>
  <si>
    <t xml:space="preserve">dno klenuté S235JR, DN 400, vč. povrchové úpravy </t>
  </si>
  <si>
    <t>1675274688</t>
  </si>
  <si>
    <t>(10+4)*1,01"trasírky"</t>
  </si>
  <si>
    <t>13010010</t>
  </si>
  <si>
    <t>tyč ocelová kruhová jakost S235JR (11 375) D 8mm</t>
  </si>
  <si>
    <t>-239120129</t>
  </si>
  <si>
    <t>0,64*(10+4)/1000"trasírky"</t>
  </si>
  <si>
    <t>1181525128</t>
  </si>
  <si>
    <t>-1566628842</t>
  </si>
  <si>
    <t>-1054306585</t>
  </si>
  <si>
    <t>0,1*1*30"gravitační kanalizace</t>
  </si>
  <si>
    <t>-1858901720</t>
  </si>
  <si>
    <t>-1787074475</t>
  </si>
  <si>
    <t>452312131</t>
  </si>
  <si>
    <t>Podkladní a zajišťovací konstrukce z betonu prostého v otevřeném výkopu bez zvýšených nároků na prostředí sedlové lože pod potrubí z betonu tř. C 12/15</t>
  </si>
  <si>
    <t>1793520977</t>
  </si>
  <si>
    <t>https://podminky.urs.cz/item/CS_URS_2025_01/452312131</t>
  </si>
  <si>
    <t>0,1*0,3*0,8*pi*10"trasírky"</t>
  </si>
  <si>
    <t>1252932351</t>
  </si>
  <si>
    <t>"poklop"0,5*0,5*4*13</t>
  </si>
  <si>
    <t>"T-kus"(0,35*0,55*0,15+(0,35+0,1)*0,5*((0,55+0,25)*0,5*0,125+0,24*0,25))*1</t>
  </si>
  <si>
    <t>"elektrokoleno"(0,35*0,55*0,15+(0,35+0,133)*0,5*(0,55+0,25)*0,5*0,25+0,4*0,133*(0,1+0,25)*0,5)*4</t>
  </si>
  <si>
    <t>-681545138</t>
  </si>
  <si>
    <t>"poklop"0,5*0,4*4*13</t>
  </si>
  <si>
    <t>"T-kus"(0,35*(0,55+0,15*2)+(0,35+0,1)*0,5*(0,125+0,24)*2+0,25*0,1)*1</t>
  </si>
  <si>
    <t>"elektrokoleno"(0,35*(0,55+0,15*2)+(0,35+0,133)*0,5*0,25*2+0,133*(0,4*2+0,1))*4</t>
  </si>
  <si>
    <t>-1027138290</t>
  </si>
  <si>
    <t>457311114</t>
  </si>
  <si>
    <t>Vyrovnávací nebo spádový beton včetně úpravy povrchu C 12/15</t>
  </si>
  <si>
    <t>1913724026</t>
  </si>
  <si>
    <t>https://podminky.urs.cz/item/CS_URS_2025_01/457311114</t>
  </si>
  <si>
    <t>1,5*1,5*0,05*7"šachty"</t>
  </si>
  <si>
    <t>457311118</t>
  </si>
  <si>
    <t>Vyrovnávací nebo spádový beton včetně úpravy povrchu C 30/37</t>
  </si>
  <si>
    <t>-1259516489</t>
  </si>
  <si>
    <t>https://podminky.urs.cz/item/CS_URS_2025_01/457311118</t>
  </si>
  <si>
    <t>1,5*1,5*0,1*7"šachty"</t>
  </si>
  <si>
    <t>594511113</t>
  </si>
  <si>
    <t>Kladení dlažby z lomového kamene lomařsky upraveného v ploše vodorovné nebo ve sklonu na plocho tl. do 250 mm, bez vyplnění spár, s provedením lože tl. 50 mm z betonu</t>
  </si>
  <si>
    <t>235371325</t>
  </si>
  <si>
    <t>https://podminky.urs.cz/item/CS_URS_2025_01/594511113</t>
  </si>
  <si>
    <t>0,4*0,4*pi*10"trasírky"</t>
  </si>
  <si>
    <t>596811220</t>
  </si>
  <si>
    <t>Kladení dlažby z betonových nebo kameninových dlaždic komunikací pro pěší s vyplněním spár a se smetením přebytečného materiálu na vzdálenost do 3 m s ložem z kameniva těženého tl. do 30 mm velikosti dlaždic přes 0,09 m2 do 0,25 m2, pro plochy do 50 m2</t>
  </si>
  <si>
    <t>1203716092</t>
  </si>
  <si>
    <t>https://podminky.urs.cz/item/CS_URS_2025_01/596811220</t>
  </si>
  <si>
    <t>"VŠ1"2,3*2,8-1,8*1,8</t>
  </si>
  <si>
    <t>"VŠ2"2,3*2,8-1,8*1,8</t>
  </si>
  <si>
    <t>"VŠ3"1,8*0,5</t>
  </si>
  <si>
    <t>"KŠ1"2,8*2,8-1,8*1,8</t>
  </si>
  <si>
    <t>"VŠ4"2,3*2,8-1,8*1,8</t>
  </si>
  <si>
    <t>"KŠ2"2,8*2,8-1,8*1,8</t>
  </si>
  <si>
    <t>"VŠ5"2,3*2,8-1,8*1,8</t>
  </si>
  <si>
    <t>59245601</t>
  </si>
  <si>
    <t>dlažba desková betonová tl 50mm přírodní</t>
  </si>
  <si>
    <t>-67551666</t>
  </si>
  <si>
    <t>22,9*1,03</t>
  </si>
  <si>
    <t>-429392712</t>
  </si>
  <si>
    <t>"VŠ1"2+1+1+1</t>
  </si>
  <si>
    <t>"VŠ2"2+1+1+1</t>
  </si>
  <si>
    <t>"VŠ3"2+1+1+1</t>
  </si>
  <si>
    <t>"KŠ1"2+1+1</t>
  </si>
  <si>
    <t>"VŠ4"2+1+1+1</t>
  </si>
  <si>
    <t>"KŠ2"2+1+1</t>
  </si>
  <si>
    <t>"VŠ5"2+1+1+1</t>
  </si>
  <si>
    <t>55254048</t>
  </si>
  <si>
    <t>koleno 90° s patkou přírubové litinové vodovodní N-kus PN10/16 DN 100</t>
  </si>
  <si>
    <t>972394214</t>
  </si>
  <si>
    <t>5*1,01</t>
  </si>
  <si>
    <t>55253694</t>
  </si>
  <si>
    <t>příruba zaslepovací z tvárné litiny práškový epoxid tl 250µm XG DN 100 závit 5/4"</t>
  </si>
  <si>
    <t>828180009</t>
  </si>
  <si>
    <t>7*1,01</t>
  </si>
  <si>
    <t>55251308</t>
  </si>
  <si>
    <t>příruba jištěná proti posunu nástrčné hrdlo pro PE a PVC potrubí DN 100/110</t>
  </si>
  <si>
    <t>-1127195609</t>
  </si>
  <si>
    <t>Poznámka k položce:_x000D_
jištěná proti posunu_x000D_
příruba a upínací kroužek: z tvárné litiny GGG 400, s epoxidovou ochrannou vrstvou_x000D_
těsnící kroužek s chlopněmi: z elastomeru_x000D_
ploché těsnění: z elastomeru_x000D_
svěrka: z mosazi_x000D_
šrouby: z nerezové oceli A2_x000D_
_x000D_
Materiál_x000D_
-  tělo z tvárné litiny s epoxidovou povrchovou úpravou_x000D_
- upínací kroužek z tvárné litiny s epoxidovou povrchovou úpravou_x000D_
- svěrací kroužek z mosazi (od DN 300 z bronzu)_x000D_
- šrouby z nerezové oceli_x000D_
- těsnicí kroužek s chlopněmi z elastomeru_x000D_
- opěrné pouzdro z PE</t>
  </si>
  <si>
    <t>44982310</t>
  </si>
  <si>
    <t>armatura redukční do potrubních a hadicových rozvodů - přechod 110/125</t>
  </si>
  <si>
    <t>-377759067</t>
  </si>
  <si>
    <t>Poznámka k položce:_x000D_
materiál nerez nebo kompozit - ne hliník nebo pozink</t>
  </si>
  <si>
    <t>627836849</t>
  </si>
  <si>
    <t>"VŠ1"2</t>
  </si>
  <si>
    <t>"VŠ2"2</t>
  </si>
  <si>
    <t>"VŠ3"2</t>
  </si>
  <si>
    <t>"KŠ1"1</t>
  </si>
  <si>
    <t>"VŠ4"2</t>
  </si>
  <si>
    <t>"KŠ2"1</t>
  </si>
  <si>
    <t>"VŠ5"2</t>
  </si>
  <si>
    <t>1252484197</t>
  </si>
  <si>
    <t>-836767429</t>
  </si>
  <si>
    <t>"výkop"1127,51</t>
  </si>
  <si>
    <t>"podvrt"879,49</t>
  </si>
  <si>
    <t>-1170001361</t>
  </si>
  <si>
    <t>1127,51*1,015</t>
  </si>
  <si>
    <t>28613871</t>
  </si>
  <si>
    <t>trubka vodovodní jednovrstvá PE100 RC PN 10 SDR17 s ochranným pláštěm z PP 90x5,4mm</t>
  </si>
  <si>
    <t>-1747498169</t>
  </si>
  <si>
    <t>879,49*1,015</t>
  </si>
  <si>
    <t>737034479</t>
  </si>
  <si>
    <t>-1033838930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</si>
  <si>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200_x000D_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</t>
  </si>
  <si>
    <t>36*1,03 'Přepočtené koeficientem množství</t>
  </si>
  <si>
    <t>349223787</t>
  </si>
  <si>
    <t>"koleno 11°"7</t>
  </si>
  <si>
    <t>"oblouk 22°"4</t>
  </si>
  <si>
    <t>"oblouk 30°"4</t>
  </si>
  <si>
    <t>"spojka"7+7</t>
  </si>
  <si>
    <t>-153269479</t>
  </si>
  <si>
    <t>7*1,015</t>
  </si>
  <si>
    <t>UB d110, PE100, SDR11, spojka bez dorazu, elektro</t>
  </si>
  <si>
    <t>403364620</t>
  </si>
  <si>
    <t>NCL.615273</t>
  </si>
  <si>
    <t>W30 d110, PE100, SDR11, koleno 30°, elektro</t>
  </si>
  <si>
    <t>-42684137</t>
  </si>
  <si>
    <t>4*1,015</t>
  </si>
  <si>
    <t>spm8-01</t>
  </si>
  <si>
    <t>d110, PE100, SDR11, koleno 22,5°, elektro</t>
  </si>
  <si>
    <t>-1387919208</t>
  </si>
  <si>
    <t>-1705915190</t>
  </si>
  <si>
    <t>877261113</t>
  </si>
  <si>
    <t>Montáž tvarovek na vodovodním plastovém potrubí z polyetylenu PE 100 elektrotvarovek SDR 11/PN16 T-kusů d 110</t>
  </si>
  <si>
    <t>679319078</t>
  </si>
  <si>
    <t>https://podminky.urs.cz/item/CS_URS_2025_01/877261113</t>
  </si>
  <si>
    <t>28614961</t>
  </si>
  <si>
    <t>elektrotvarovka T-kus rovnoramenný PE 100 PN16 D 110mm</t>
  </si>
  <si>
    <t>1558889127</t>
  </si>
  <si>
    <t>1*1,015</t>
  </si>
  <si>
    <t>877261118</t>
  </si>
  <si>
    <t>Montáž tvarovek na vodovodním plastovém potrubí z polyetylenu PE 100 elektrotvarovek SDR 11/PN16 záslepek d 110</t>
  </si>
  <si>
    <t>54740750</t>
  </si>
  <si>
    <t>https://podminky.urs.cz/item/CS_URS_2025_01/877261118</t>
  </si>
  <si>
    <t>28614588</t>
  </si>
  <si>
    <t>elektrozáslepka SDR11 PE 100 PN16 D 110mm KIT</t>
  </si>
  <si>
    <t>-2121640629</t>
  </si>
  <si>
    <t>-1296360237</t>
  </si>
  <si>
    <t>"VŠ1"3</t>
  </si>
  <si>
    <t>"VŠ2"3</t>
  </si>
  <si>
    <t>"VŠ3"3</t>
  </si>
  <si>
    <t>"KŠ1"3</t>
  </si>
  <si>
    <t>"VŠ4"3</t>
  </si>
  <si>
    <t>"KŠ2"3</t>
  </si>
  <si>
    <t>"VŠ5"3</t>
  </si>
  <si>
    <t>1268311907</t>
  </si>
  <si>
    <t>21*1,01</t>
  </si>
  <si>
    <t>42210106</t>
  </si>
  <si>
    <t>kolo ruční pro DN 100 D 300mm</t>
  </si>
  <si>
    <t>1510299972</t>
  </si>
  <si>
    <t>891263321</t>
  </si>
  <si>
    <t>Montáž vodovodních armatur na potrubí ventilů odvzdušňovacích nebo zavzdušňovacích mechanických a plovákových přírubových na venkovních řadech DN 100</t>
  </si>
  <si>
    <t>-1886118588</t>
  </si>
  <si>
    <t>https://podminky.urs.cz/item/CS_URS_2025_01/891263321</t>
  </si>
  <si>
    <t>"šachty"5</t>
  </si>
  <si>
    <t>42213019</t>
  </si>
  <si>
    <t>ventil odvzdušňovací/zavzdušňovací přírubový PN 16, odpadní voda DN 100</t>
  </si>
  <si>
    <t>1191815807</t>
  </si>
  <si>
    <t xml:space="preserve">Poznámka k položce:_x000D_
Konstrukční charakteristiky_x000D_
zavzdušňovací a odvzdušňovací ventil s plynulým uzavíráním_x000D_
plynulé odvádění velkého množství vzduchu za provozu_x000D_
samočinný_x000D_
maximální odvzdušňovací výkon: 230 m³/h_x000D_
maximální odvzdušňovací plocha : 480 mm²_x000D_
těsnicí sedlo nepřichází do kontaktu s médiem_x000D_
oba výstupy umožňují propláchnutí ventilu, vrchní výstup slouží jako vstup proplachovacího média, dolním výstupem s kulovým uzávěrem jsou vyplachovány nečistoty_x000D_
veškeré mechanické části jsou z materiálů odolných proti korozi_x000D_
rozměry a vrtání přírub dle EN 1092-2 | PN 10 standard_x000D_
</t>
  </si>
  <si>
    <t>"VŠ1"1*1,01</t>
  </si>
  <si>
    <t>"VŠ2"1*1,01</t>
  </si>
  <si>
    <t>"VŠ3"1*1,01</t>
  </si>
  <si>
    <t>"VŠ4"1*1,01</t>
  </si>
  <si>
    <t>"VŠ5"1*1,01</t>
  </si>
  <si>
    <t>-922804498</t>
  </si>
  <si>
    <t>2007</t>
  </si>
  <si>
    <t>-1768037520</t>
  </si>
  <si>
    <t>-1344851207</t>
  </si>
  <si>
    <t>-1902314528</t>
  </si>
  <si>
    <t>894411211</t>
  </si>
  <si>
    <t>Zřízení šachet kanalizačních z betonových dílců výšky vstupu do 1,50 m s obložením dna kameninou nebo kanalizačními cihlami, na potrubí DN do 200</t>
  </si>
  <si>
    <t>-809439234</t>
  </si>
  <si>
    <t>https://podminky.urs.cz/item/CS_URS_2025_01/894411211</t>
  </si>
  <si>
    <t>-1010826788</t>
  </si>
  <si>
    <t>344795342</t>
  </si>
  <si>
    <t>1557299934</t>
  </si>
  <si>
    <t>59224350</t>
  </si>
  <si>
    <t>dno betonové šachty kanalizační jednolité 100x53x15cm</t>
  </si>
  <si>
    <t>1173347666</t>
  </si>
  <si>
    <t>1827572818</t>
  </si>
  <si>
    <t>7"šachty"</t>
  </si>
  <si>
    <t>1"grav kanalizace"</t>
  </si>
  <si>
    <t>-175162901</t>
  </si>
  <si>
    <t>1"grav kan"</t>
  </si>
  <si>
    <t>899202112</t>
  </si>
  <si>
    <t>Osazení mříží litinových včetně rámů a košů na bahno pro třídu zatížení A15</t>
  </si>
  <si>
    <t>-11897962</t>
  </si>
  <si>
    <t>https://podminky.urs.cz/item/CS_URS_2025_01/899202112</t>
  </si>
  <si>
    <t>552-1</t>
  </si>
  <si>
    <t>mříž vtoková litinová plochá 500x500mm</t>
  </si>
  <si>
    <t>503331954</t>
  </si>
  <si>
    <t>764477584</t>
  </si>
  <si>
    <t>"napojovací vývod"13</t>
  </si>
  <si>
    <t>-73577547</t>
  </si>
  <si>
    <t>1165069906</t>
  </si>
  <si>
    <t>899713111</t>
  </si>
  <si>
    <t>Orientační tabulky na vodovodních a kanalizačních řadech na sloupku ocelovém nebo betonovém</t>
  </si>
  <si>
    <t>784946113</t>
  </si>
  <si>
    <t>https://podminky.urs.cz/item/CS_URS_2025_01/899713111</t>
  </si>
  <si>
    <t>10+4"trasírky"</t>
  </si>
  <si>
    <t>-983001700</t>
  </si>
  <si>
    <t>1127,51</t>
  </si>
  <si>
    <t>-636762289</t>
  </si>
  <si>
    <t>946106654</t>
  </si>
  <si>
    <t>1127,51+30</t>
  </si>
  <si>
    <t>899911253</t>
  </si>
  <si>
    <t>Kluzné objímky (pojízdná sedla) pro zasunutí potrubí do chráničky výšky 41 mm vnějšího průměru potrubí přes 221 do 252 mm</t>
  </si>
  <si>
    <t>530870128</t>
  </si>
  <si>
    <t>https://podminky.urs.cz/item/CS_URS_2025_01/899911253</t>
  </si>
  <si>
    <t>899913161</t>
  </si>
  <si>
    <t>Koncové uzavírací manžety chrániček DN potrubí x DN chráničky DN 200 x 300</t>
  </si>
  <si>
    <t>-2080846028</t>
  </si>
  <si>
    <t>https://podminky.urs.cz/item/CS_URS_2025_01/899913161</t>
  </si>
  <si>
    <t>R8-11</t>
  </si>
  <si>
    <t>Napojení nové kanalizace do stávající šachty</t>
  </si>
  <si>
    <t>512</t>
  </si>
  <si>
    <t>-1054850282</t>
  </si>
  <si>
    <t>953334124</t>
  </si>
  <si>
    <t>Bobtnavý pásek do pracovních spar betonových konstrukcí bentonitový, rozměru 20 x 25 mm s prodlouženou dobou bobtnání</t>
  </si>
  <si>
    <t>-1505953257</t>
  </si>
  <si>
    <t>https://podminky.urs.cz/item/CS_URS_2025_01/953334124</t>
  </si>
  <si>
    <t>7*7"šachty"</t>
  </si>
  <si>
    <t>997221858</t>
  </si>
  <si>
    <t>Poplatek za uložení stavebního odpadu na recyklační skládce (skládkovné) z rostlinných pletiv zatříděného do Katalogu odpadů pod kódem 02 01 03</t>
  </si>
  <si>
    <t>2086720169</t>
  </si>
  <si>
    <t>https://podminky.urs.cz/item/CS_URS_2025_01/997221858</t>
  </si>
  <si>
    <t>22*0,15*1,3</t>
  </si>
  <si>
    <t>-275058360</t>
  </si>
  <si>
    <t>715</t>
  </si>
  <si>
    <t>Izolace proti chemickým vlivům</t>
  </si>
  <si>
    <t>715174012</t>
  </si>
  <si>
    <t>Provedení izolace stavebních konstrukcí speciální obklady nádrží, kanálů nebo šachet do tmelů, s úpravou spár čedičovými tl. 25 až 40 mm</t>
  </si>
  <si>
    <t>-1298465609</t>
  </si>
  <si>
    <t>https://podminky.urs.cz/item/CS_URS_2025_01/715174012</t>
  </si>
  <si>
    <t>0,15*1*PI+1*1*pi/4" dno grav šachta"</t>
  </si>
  <si>
    <t>63232810</t>
  </si>
  <si>
    <t>dlaždice z taveného čediče průmyslové jemný rastr 200x200x22mm</t>
  </si>
  <si>
    <t>534140030</t>
  </si>
  <si>
    <t>1,257*1,05</t>
  </si>
  <si>
    <t>715189003</t>
  </si>
  <si>
    <t>Příplatek k cenám provedení izolace stavebních konstrukcí za ztíženou montáž při provádění izolací v ploše do 30 m2 na objektu</t>
  </si>
  <si>
    <t>542056260</t>
  </si>
  <si>
    <t>https://podminky.urs.cz/item/CS_URS_2025_01/715189003</t>
  </si>
  <si>
    <t>1,257</t>
  </si>
  <si>
    <t>998715101</t>
  </si>
  <si>
    <t>Přesun hmot pro izolace proti chemickým vlivům stanovený z hmotnosti přesunovaného materiálu vodorovná dopravní vzdálenost do 50 m základní v objektech výšky do 6 m</t>
  </si>
  <si>
    <t>-1041195613</t>
  </si>
  <si>
    <t>https://podminky.urs.cz/item/CS_URS_2025_01/998715101</t>
  </si>
  <si>
    <t>722</t>
  </si>
  <si>
    <t>Zdravotechnika - vnitřní vodovod</t>
  </si>
  <si>
    <t>722239104</t>
  </si>
  <si>
    <t>Armatury se dvěma závity montáž vodovodních armatur se dvěma závity ostatních typů G 5/4"</t>
  </si>
  <si>
    <t>786037921</t>
  </si>
  <si>
    <t>https://podminky.urs.cz/item/CS_URS_2025_01/722239104</t>
  </si>
  <si>
    <t>"šachty"7</t>
  </si>
  <si>
    <t>3198-1</t>
  </si>
  <si>
    <t>Nerez trubka s vnějším závitem DN2 1/2" PN10</t>
  </si>
  <si>
    <t>-802482764</t>
  </si>
  <si>
    <t>"KŠ1"1*1,01</t>
  </si>
  <si>
    <t>"KŠ2"1*1,01</t>
  </si>
  <si>
    <t>998722101</t>
  </si>
  <si>
    <t>Přesun hmot pro vnitřní vodovod stanovený z hmotnosti přesunovaného materiálu vodorovná dopravní vzdálenost do 50 m základní v objektech výšky do 6 m</t>
  </si>
  <si>
    <t>-1161277016</t>
  </si>
  <si>
    <t>https://podminky.urs.cz/item/CS_URS_2025_01/998722101</t>
  </si>
  <si>
    <t>23-M</t>
  </si>
  <si>
    <t>Montáže potrubí</t>
  </si>
  <si>
    <t>230202074</t>
  </si>
  <si>
    <t>Nasunutí potrubní sekce do chráničky pro plynovody nasouvané potrubí plastové dn přes 160 do 200 mm</t>
  </si>
  <si>
    <t>-123177689</t>
  </si>
  <si>
    <t>https://podminky.urs.cz/item/CS_URS_2025_01/230202074</t>
  </si>
  <si>
    <t>472,024</t>
  </si>
  <si>
    <t>830,976</t>
  </si>
  <si>
    <t>SO-05 - Kabelová chránička</t>
  </si>
  <si>
    <t>1668408082</t>
  </si>
  <si>
    <t>2026,4*0,2</t>
  </si>
  <si>
    <t>-2113812998</t>
  </si>
  <si>
    <t>405,28/8</t>
  </si>
  <si>
    <t>1146688946</t>
  </si>
  <si>
    <t>-146247729</t>
  </si>
  <si>
    <t>549139527</t>
  </si>
  <si>
    <t>0,7*1"trasírka"</t>
  </si>
  <si>
    <t>1477360961</t>
  </si>
  <si>
    <t>717381399</t>
  </si>
  <si>
    <t>644237641</t>
  </si>
  <si>
    <t>-2069664697</t>
  </si>
  <si>
    <t>1125619043</t>
  </si>
  <si>
    <t>880</t>
  </si>
  <si>
    <t>-623388131</t>
  </si>
  <si>
    <t>"meziskládka"(vz-sk)*2</t>
  </si>
  <si>
    <t>-674110111</t>
  </si>
  <si>
    <t>-1424012900</t>
  </si>
  <si>
    <t>"meziskládka"vz-sk</t>
  </si>
  <si>
    <t>1012840803</t>
  </si>
  <si>
    <t>-390962308</t>
  </si>
  <si>
    <t>-zá-ob+2"obsyp stávající sítě"</t>
  </si>
  <si>
    <t>-1600096661</t>
  </si>
  <si>
    <t>322116962</t>
  </si>
  <si>
    <t>0,41*1*1146,4</t>
  </si>
  <si>
    <t>-546874486</t>
  </si>
  <si>
    <t>-997069087</t>
  </si>
  <si>
    <t>(1)"trasírka"</t>
  </si>
  <si>
    <t>-1880840079</t>
  </si>
  <si>
    <t>3,65*(1)*1,01"trasírky"</t>
  </si>
  <si>
    <t>-1080144106</t>
  </si>
  <si>
    <t>(1)*1,01"trasírky"</t>
  </si>
  <si>
    <t>1657587935</t>
  </si>
  <si>
    <t>0,64*(1)/1000"trasírky"</t>
  </si>
  <si>
    <t>-1927513600</t>
  </si>
  <si>
    <t>"elektrokoleno"(0,35*0,55*0,15+(0,35+0,133)*0,5*(0,55+0,25)*0,5*0,25+0,4*0,133*(0,1+0,25)*0,5)*(4+5)</t>
  </si>
  <si>
    <t>1495976006</t>
  </si>
  <si>
    <t>"elektrokoleno"(0,35*(0,55+0,15*2)+(0,35+0,133)*0,5*0,25*2+0,133*(0,4*2+0,1))*(4+5)</t>
  </si>
  <si>
    <t>-1909499467</t>
  </si>
  <si>
    <t>-2092904364</t>
  </si>
  <si>
    <t>"výkop"1146,4</t>
  </si>
  <si>
    <t>"podvrt"880</t>
  </si>
  <si>
    <t>359794544</t>
  </si>
  <si>
    <t>1146,4*1,015</t>
  </si>
  <si>
    <t>28613872</t>
  </si>
  <si>
    <t>trubka vodovodní jednovrstvá PE100 RC PN 10 SDR17 s ochranným pláštěm z PP 110x6,6mm</t>
  </si>
  <si>
    <t>-59617992</t>
  </si>
  <si>
    <t>880*1,015</t>
  </si>
  <si>
    <t>-230531346</t>
  </si>
  <si>
    <t>"koleno 11°"7+6</t>
  </si>
  <si>
    <t>"oblouk 22°"4+4</t>
  </si>
  <si>
    <t>"spojka"7+7+6</t>
  </si>
  <si>
    <t>217216948</t>
  </si>
  <si>
    <t>(7+6)*1,015</t>
  </si>
  <si>
    <t>21578454</t>
  </si>
  <si>
    <t>-2100005941</t>
  </si>
  <si>
    <t>-2137092270</t>
  </si>
  <si>
    <t>(4+4)*1,015</t>
  </si>
  <si>
    <t>-1467241662</t>
  </si>
  <si>
    <t>64826860</t>
  </si>
  <si>
    <t>-244028319</t>
  </si>
  <si>
    <t>577380284</t>
  </si>
  <si>
    <t>1+2</t>
  </si>
  <si>
    <t>-445524927</t>
  </si>
  <si>
    <t>(1+2)*1,015</t>
  </si>
  <si>
    <t>877265210</t>
  </si>
  <si>
    <t>Montáž tvarovek na kanalizačním plastovém potrubí z PE elektrotvarovek SDR 11/PN16 kolen 45° d 110</t>
  </si>
  <si>
    <t>1504171143</t>
  </si>
  <si>
    <t>https://podminky.urs.cz/item/CS_URS_2025_01/877265210</t>
  </si>
  <si>
    <t>1"koleno 45°"</t>
  </si>
  <si>
    <t>-1030259903</t>
  </si>
  <si>
    <t>-135750823</t>
  </si>
  <si>
    <t>1"trasírky"</t>
  </si>
  <si>
    <t>1478420759</t>
  </si>
  <si>
    <t>1146,4</t>
  </si>
  <si>
    <t>690475714</t>
  </si>
  <si>
    <t>91,45</t>
  </si>
  <si>
    <t>366,649</t>
  </si>
  <si>
    <t>977,752</t>
  </si>
  <si>
    <t>702,553</t>
  </si>
  <si>
    <t>V. - etapa</t>
  </si>
  <si>
    <t>-688563428</t>
  </si>
  <si>
    <t>1320/10000"technická rekultivace"</t>
  </si>
  <si>
    <t>2070313256</t>
  </si>
  <si>
    <t>0,132</t>
  </si>
  <si>
    <t>0,132*120 'Přepočtené koeficientem množství</t>
  </si>
  <si>
    <t>"provizorní vrstva komunikace"156</t>
  </si>
  <si>
    <t>341,17*0,2</t>
  </si>
  <si>
    <t>68,234/8</t>
  </si>
  <si>
    <t>1,1*(2+2)</t>
  </si>
  <si>
    <t>1,1*(2+1)</t>
  </si>
  <si>
    <t>1,1*(4+4)</t>
  </si>
  <si>
    <t>1518361075</t>
  </si>
  <si>
    <t>5*113,7</t>
  </si>
  <si>
    <t>-1365291466</t>
  </si>
  <si>
    <t>12*110</t>
  </si>
  <si>
    <t>1300159166</t>
  </si>
  <si>
    <t>0,5*0,5*pi/4*(3)"trasírka"</t>
  </si>
  <si>
    <t>853,83+223,74</t>
  </si>
  <si>
    <t>"komunikace"-0,49*1,1*22-0,35*1,1*95,47</t>
  </si>
  <si>
    <t>"odbočky"0,9*2*11</t>
  </si>
  <si>
    <t>"povrchy odbočky"-0,35*0,9*8-0,49*0,9*3</t>
  </si>
  <si>
    <t>"zatravnění"-0,15*1,1*113,7</t>
  </si>
  <si>
    <t>"pole, louky"-0,4*1,1*110</t>
  </si>
  <si>
    <t>"tř.4- 10%"v*0,1</t>
  </si>
  <si>
    <t>-590336872</t>
  </si>
  <si>
    <t>1,1*1,5*1*15</t>
  </si>
  <si>
    <t>2*11*2</t>
  </si>
  <si>
    <t>447,48+1552,42</t>
  </si>
  <si>
    <t>"obsyp"-0,615*1,1*245,7</t>
  </si>
  <si>
    <t>"obsyp"-0,55*1,1*95,47</t>
  </si>
  <si>
    <t>"obsyp"-0,45*0,9*11</t>
  </si>
  <si>
    <t>"stávající sítě"-1*0,5*1,1*15</t>
  </si>
  <si>
    <t>"lože"-0,1*1,1*(245,7+95,47)</t>
  </si>
  <si>
    <t>"lože"-0,1*0,9*11</t>
  </si>
  <si>
    <t>0,5*1,1*22</t>
  </si>
  <si>
    <t>0,5*0,9*3</t>
  </si>
  <si>
    <t>"místní komunikace"0,5*156</t>
  </si>
  <si>
    <t>0,615*1,1*245,7-0,315*0,315*pi*245,7/4</t>
  </si>
  <si>
    <t>0,55*1,1*95,47-0,25*0,25*pi*95,47/4</t>
  </si>
  <si>
    <t>0,45*0,9*11</t>
  </si>
  <si>
    <t>"stávající sítě"1*0,5*1,1*15</t>
  </si>
  <si>
    <t>212,846*1,67</t>
  </si>
  <si>
    <t>501204699</t>
  </si>
  <si>
    <t>1106322392</t>
  </si>
  <si>
    <t>1189107049</t>
  </si>
  <si>
    <t>1653924626</t>
  </si>
  <si>
    <t>568,500</t>
  </si>
  <si>
    <t>568,5*0,03 'Přepočtené koeficientem množství</t>
  </si>
  <si>
    <t>-34555818</t>
  </si>
  <si>
    <t>1320/10000"biologická rekultivace"</t>
  </si>
  <si>
    <t>1100242704</t>
  </si>
  <si>
    <t>0,132*500 'Přepočtené koeficientem množství</t>
  </si>
  <si>
    <t>1239675236</t>
  </si>
  <si>
    <t>(3)"trasírka"</t>
  </si>
  <si>
    <t>1243399083</t>
  </si>
  <si>
    <t>3,65*(3)*1,01"trasírky"</t>
  </si>
  <si>
    <t>35150377</t>
  </si>
  <si>
    <t>(3)*1,01"trasírky"</t>
  </si>
  <si>
    <t>750508593</t>
  </si>
  <si>
    <t>0,64*(3)/1000"trasírky"</t>
  </si>
  <si>
    <t>95,47+245,7</t>
  </si>
  <si>
    <t>0,1*1,1*(95,47+245,7)</t>
  </si>
  <si>
    <t>0,1*0,9*11</t>
  </si>
  <si>
    <t>"stoka A"6+1</t>
  </si>
  <si>
    <t>"stoka A-B"1+2+1</t>
  </si>
  <si>
    <t>2*1,01</t>
  </si>
  <si>
    <t>6*1,01</t>
  </si>
  <si>
    <t>"provizorní vrstvy"156</t>
  </si>
  <si>
    <t>156*2</t>
  </si>
  <si>
    <t>11*1,03 'Přepočtené koeficientem množství</t>
  </si>
  <si>
    <t>871363121</t>
  </si>
  <si>
    <t>Montáž kanalizačního potrubí z tvrdého PVC-U hladkého plnostěnného tuhost SN 8 DN 250</t>
  </si>
  <si>
    <t>-2026867854</t>
  </si>
  <si>
    <t>https://podminky.urs.cz/item/CS_URS_2025_01/871363121</t>
  </si>
  <si>
    <t>95,47</t>
  </si>
  <si>
    <t>28611108</t>
  </si>
  <si>
    <t>trubka kanalizační PVC-U plnostěnná jednovrstvá s rázovou odolností DN 250x6000mm SN12</t>
  </si>
  <si>
    <t>1841960704</t>
  </si>
  <si>
    <t xml:space="preserve">Poznámka k položce:_x000D_
Kanalizační potrubí z PVC-U s plnostěnnou konstrukcí stěny, vyrobené  dle ČSN 1401, min. SN 12_x000D_
_x000D_
Technické parametry potrubí:_x000D_
Vnější průměr                                                  - De 250_x000D_
Kruhová tuhost (kN/m2 dle ISO 9969)            - min SN 12 nebo 16 kN/m2_x000D_
Základní materiál                                             - PVC-U – pouze se zvýšenou rázovou odolností, dle DIN EN 744,  jednovrstvé_x000D_
Konstrukce stěny potrubí                                 - potrubí s plnostěnnou konstrukcí stěny vyrobené dle ČSN EN 1401, s těsněním opatřeným _x000D_
                                                                        podpůrným PP kroužkem do 2,5 baru dle ČN EN 1277, jištěným proti posuvu_x000D_
Způsob výroby tvarovek (DN 150-300 mm)      - vstřikováním do formy, tvarovky jsou s hrdly na všech stranách (profil 250, 315) s těsněním  jištěným proti posuvu _x000D_
</t>
  </si>
  <si>
    <t>95,47*1,03 'Přepočtené koeficientem množství</t>
  </si>
  <si>
    <t>245,7</t>
  </si>
  <si>
    <t>245,7*1,03 'Přepočtené koeficientem množství</t>
  </si>
  <si>
    <t>3*1,015</t>
  </si>
  <si>
    <t>877365221</t>
  </si>
  <si>
    <t>Montáž tvarovek na kanalizačním plastovém potrubí z PP nebo PVC-U hladkého plnostěnného odboček DN 250</t>
  </si>
  <si>
    <t>-1550657418</t>
  </si>
  <si>
    <t>https://podminky.urs.cz/item/CS_URS_2025_01/877365221</t>
  </si>
  <si>
    <t>28611399</t>
  </si>
  <si>
    <t>odbočka kanalizační plastová s hrdlem KG 250/160/45°</t>
  </si>
  <si>
    <t>1659118597</t>
  </si>
  <si>
    <t>892362121</t>
  </si>
  <si>
    <t>Tlakové zkoušky vzduchem těsnícími vaky ucpávkovými DN 250</t>
  </si>
  <si>
    <t>772294232</t>
  </si>
  <si>
    <t>https://podminky.urs.cz/item/CS_URS_2025_01/892362121</t>
  </si>
  <si>
    <t>"A"3+3+2+4+4+4+4</t>
  </si>
  <si>
    <t>"A-B"2+1+1</t>
  </si>
  <si>
    <t>"A"7</t>
  </si>
  <si>
    <t>"A-B"3</t>
  </si>
  <si>
    <t>11*1,01</t>
  </si>
  <si>
    <t>1628982663</t>
  </si>
  <si>
    <t>-612234428</t>
  </si>
  <si>
    <t>-1732090225</t>
  </si>
  <si>
    <t>3"trasírky"</t>
  </si>
  <si>
    <t>173</t>
  </si>
  <si>
    <t>"živice"34,32+17,94</t>
  </si>
  <si>
    <t>"proviz vrstvy"46,8</t>
  </si>
  <si>
    <t>99,06*4 'Přepočtené koeficientem množství</t>
  </si>
  <si>
    <t>10,5</t>
  </si>
  <si>
    <t>179,5</t>
  </si>
  <si>
    <t>112,5</t>
  </si>
  <si>
    <t>1664904042</t>
  </si>
  <si>
    <t>114/10000"technická rekultivace"</t>
  </si>
  <si>
    <t>-1668189470</t>
  </si>
  <si>
    <t>0,0114</t>
  </si>
  <si>
    <t>0,011*120 'Přepočtené koeficientem množství</t>
  </si>
  <si>
    <t>146433500</t>
  </si>
  <si>
    <t>"provizorní vrstva komunikace"14</t>
  </si>
  <si>
    <t>-1646339688</t>
  </si>
  <si>
    <t>946117486</t>
  </si>
  <si>
    <t>126762416</t>
  </si>
  <si>
    <t>1806049547</t>
  </si>
  <si>
    <t>2100481830</t>
  </si>
  <si>
    <t>254*0,2</t>
  </si>
  <si>
    <t>926506098</t>
  </si>
  <si>
    <t>50,8/8</t>
  </si>
  <si>
    <t>1604451335</t>
  </si>
  <si>
    <t>1*3</t>
  </si>
  <si>
    <t>1171444035</t>
  </si>
  <si>
    <t>1*4</t>
  </si>
  <si>
    <t>-364106418</t>
  </si>
  <si>
    <t>1*116</t>
  </si>
  <si>
    <t>-802437372</t>
  </si>
  <si>
    <t>1*114</t>
  </si>
  <si>
    <t>-1055208496</t>
  </si>
  <si>
    <t>0,5*0,5*pi/4*(1)"trasírka"</t>
  </si>
  <si>
    <t>1046228941</t>
  </si>
  <si>
    <t>250,9</t>
  </si>
  <si>
    <t>"komunikace"-0,35*1*24</t>
  </si>
  <si>
    <t>"zatravnění"-0,15*1*116</t>
  </si>
  <si>
    <t>"pole, louky"-0,4*1*114</t>
  </si>
  <si>
    <t>-1811816523</t>
  </si>
  <si>
    <t>1572375990</t>
  </si>
  <si>
    <t>-163985840</t>
  </si>
  <si>
    <t>1*1*1*7</t>
  </si>
  <si>
    <t>-1301073091</t>
  </si>
  <si>
    <t>"meziskládka"(v-sk)*2</t>
  </si>
  <si>
    <t>557679767</t>
  </si>
  <si>
    <t>82087000</t>
  </si>
  <si>
    <t>"meziskládka"v-sk</t>
  </si>
  <si>
    <t>-504297884</t>
  </si>
  <si>
    <t>2109194560</t>
  </si>
  <si>
    <t>-zá-63,5"obsyp zeminou z výkopu</t>
  </si>
  <si>
    <t>-1037514303</t>
  </si>
  <si>
    <t>"obsyp"-0,25*1*254</t>
  </si>
  <si>
    <t>"stávající sítě"-1*0,5*1*7</t>
  </si>
  <si>
    <t>-2109814404</t>
  </si>
  <si>
    <t>"místní komunikace"0,5*14</t>
  </si>
  <si>
    <t>AZ*1,67</t>
  </si>
  <si>
    <t>541468872</t>
  </si>
  <si>
    <t>0,25*1*254</t>
  </si>
  <si>
    <t>"stávající sítě"1*0,5*1*7</t>
  </si>
  <si>
    <t>190232432</t>
  </si>
  <si>
    <t>3,5*1,67</t>
  </si>
  <si>
    <t>-116834287</t>
  </si>
  <si>
    <t>-2053527253</t>
  </si>
  <si>
    <t>-205919432</t>
  </si>
  <si>
    <t>-123787281</t>
  </si>
  <si>
    <t>-799179719</t>
  </si>
  <si>
    <t>116*0,03 'Přepočtené koeficientem množství</t>
  </si>
  <si>
    <t>-1473018774</t>
  </si>
  <si>
    <t>114/10000"biologická rekultivace"</t>
  </si>
  <si>
    <t>7539511</t>
  </si>
  <si>
    <t>0,011*500 'Přepočtené koeficientem množství</t>
  </si>
  <si>
    <t>-1706303036</t>
  </si>
  <si>
    <t>661610492</t>
  </si>
  <si>
    <t>-1486824007</t>
  </si>
  <si>
    <t>-1594141626</t>
  </si>
  <si>
    <t>-2110817594</t>
  </si>
  <si>
    <t>"elektrokoleno"(0,35*0,55*0,15+(0,35+0,133)*0,5*(0,55+0,25)*0,5*0,25+0,4*0,133*(0,1+0,25)*0,5)*5</t>
  </si>
  <si>
    <t>34211742</t>
  </si>
  <si>
    <t>"elektrokoleno"(0,35*(0,55+0,15*2)+(0,35+0,133)*0,5*0,25*2+0,133*(0,4*2+0,1))*5</t>
  </si>
  <si>
    <t>-658822265</t>
  </si>
  <si>
    <t>-928467718</t>
  </si>
  <si>
    <t>"provizorní vrstvy"14</t>
  </si>
  <si>
    <t>705368352</t>
  </si>
  <si>
    <t>14*2</t>
  </si>
  <si>
    <t>-2118159083</t>
  </si>
  <si>
    <t>-518114277</t>
  </si>
  <si>
    <t>-912813402</t>
  </si>
  <si>
    <t>871264301</t>
  </si>
  <si>
    <t>Montáž kanalizačního potrubí z polyetylenu PE100 RC svařovaných na tupo v otevřeném výkopu ve sklonu do 20 % SDR 17/PN 10 d 110 x 6,6 mm</t>
  </si>
  <si>
    <t>-54274591</t>
  </si>
  <si>
    <t>https://podminky.urs.cz/item/CS_URS_2025_01/871264301</t>
  </si>
  <si>
    <t>254</t>
  </si>
  <si>
    <t>28613570</t>
  </si>
  <si>
    <t>potrubí vodovodní dvouvrstvé PE100 RC SDR17 110x6,6mm</t>
  </si>
  <si>
    <t>1213619488</t>
  </si>
  <si>
    <t>254*1,015 'Přepočtené koeficientem množství</t>
  </si>
  <si>
    <t>877265201</t>
  </si>
  <si>
    <t>Montáž tvarovek na kanalizačním plastovém potrubí z PE elektrotvarovek SDR 11/PN16 spojek nebo oblouků d 110</t>
  </si>
  <si>
    <t>-1256365114</t>
  </si>
  <si>
    <t>https://podminky.urs.cz/item/CS_URS_2025_01/877265201</t>
  </si>
  <si>
    <t>1"elektrospojka"</t>
  </si>
  <si>
    <t>1"objímka UB"</t>
  </si>
  <si>
    <t>1510296693</t>
  </si>
  <si>
    <t>-250774586</t>
  </si>
  <si>
    <t>-1127060667</t>
  </si>
  <si>
    <t>1"koleno 11°"</t>
  </si>
  <si>
    <t>2"koleno 22,5°"</t>
  </si>
  <si>
    <t>2"koleno 30°"</t>
  </si>
  <si>
    <t>-1670023031</t>
  </si>
  <si>
    <t>-1135567735</t>
  </si>
  <si>
    <t>elektrokoleno d110, PE100, SDR11, koleno 22,5°, elektro</t>
  </si>
  <si>
    <t>737644445</t>
  </si>
  <si>
    <t>877265218</t>
  </si>
  <si>
    <t>Montáž tvarovek na kanalizačním plastovém potrubí z PE elektrotvarovek SDR 11/PN16 záslepek d 110</t>
  </si>
  <si>
    <t>-1229031760</t>
  </si>
  <si>
    <t>https://podminky.urs.cz/item/CS_URS_2025_01/877265218</t>
  </si>
  <si>
    <t>"záslepka"1</t>
  </si>
  <si>
    <t>1069341907</t>
  </si>
  <si>
    <t>-546636302</t>
  </si>
  <si>
    <t>1903243906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</si>
  <si>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</si>
  <si>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</si>
  <si>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1550225730</t>
  </si>
  <si>
    <t>https://podminky.urs.cz/item/CS_URS_2025_01/916131213</t>
  </si>
  <si>
    <t>919521120</t>
  </si>
  <si>
    <t>Zřízení silničního propustku z trub betonových nebo železobetonových DN 400 mm</t>
  </si>
  <si>
    <t>1799575266</t>
  </si>
  <si>
    <t>https://podminky.urs.cz/item/CS_URS_2025_01/919521120</t>
  </si>
  <si>
    <t>3"obnova propustě"</t>
  </si>
  <si>
    <t>-993991572</t>
  </si>
  <si>
    <t>-620706992</t>
  </si>
  <si>
    <t>-73192339</t>
  </si>
  <si>
    <t>490097353</t>
  </si>
  <si>
    <t>625705987</t>
  </si>
  <si>
    <t>"živice"3,08+1,61</t>
  </si>
  <si>
    <t>"proviz vrstvy"4,2</t>
  </si>
  <si>
    <t>-1110597989</t>
  </si>
  <si>
    <t>8,89*4 'Přepočtené koeficientem množství</t>
  </si>
  <si>
    <t>-2110456940</t>
  </si>
  <si>
    <t>-1067799679</t>
  </si>
  <si>
    <t>-1155783024</t>
  </si>
  <si>
    <t>-1648572348</t>
  </si>
  <si>
    <t>1292581571</t>
  </si>
  <si>
    <t>-1053648625</t>
  </si>
  <si>
    <t>1227177502</t>
  </si>
  <si>
    <t>1159745681</t>
  </si>
  <si>
    <t>-503361556</t>
  </si>
  <si>
    <t>1170001388</t>
  </si>
  <si>
    <t>s</t>
  </si>
  <si>
    <t>-2061386243</t>
  </si>
  <si>
    <t>-1643010924</t>
  </si>
  <si>
    <t>56,615*4 'Přepočtené koeficientem množství</t>
  </si>
  <si>
    <t>-1215408040</t>
  </si>
  <si>
    <t>0,44*A</t>
  </si>
  <si>
    <t>-786054752</t>
  </si>
  <si>
    <t>0,316*A</t>
  </si>
  <si>
    <t>0,115*A</t>
  </si>
  <si>
    <t>1723793146</t>
  </si>
  <si>
    <t>asf</t>
  </si>
  <si>
    <t>asfaltová plocha</t>
  </si>
  <si>
    <t>2,7</t>
  </si>
  <si>
    <t>št</t>
  </si>
  <si>
    <t>štěrková cesta</t>
  </si>
  <si>
    <t>13,5</t>
  </si>
  <si>
    <t>be</t>
  </si>
  <si>
    <t>betonová plocha</t>
  </si>
  <si>
    <t>1,35</t>
  </si>
  <si>
    <t>p1</t>
  </si>
  <si>
    <t>přípojka DN150</t>
  </si>
  <si>
    <t>55,5</t>
  </si>
  <si>
    <t>ze</t>
  </si>
  <si>
    <t>ornice</t>
  </si>
  <si>
    <t>h1</t>
  </si>
  <si>
    <t>hloubení</t>
  </si>
  <si>
    <t>84,915</t>
  </si>
  <si>
    <t>pa</t>
  </si>
  <si>
    <t>pažení</t>
  </si>
  <si>
    <t>188,7</t>
  </si>
  <si>
    <t>SO-01.1.2 - Kanalizační přípojky - neveřejná část</t>
  </si>
  <si>
    <t>z</t>
  </si>
  <si>
    <t>54,944</t>
  </si>
  <si>
    <t>přebytečná zemina</t>
  </si>
  <si>
    <t>29,971</t>
  </si>
  <si>
    <t>l</t>
  </si>
  <si>
    <t>lože</t>
  </si>
  <si>
    <t>7,493</t>
  </si>
  <si>
    <t>o</t>
  </si>
  <si>
    <t>22,478</t>
  </si>
  <si>
    <t>zd</t>
  </si>
  <si>
    <t>zámková dlažba</t>
  </si>
  <si>
    <t>113106023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</si>
  <si>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ze zámkové dlažby</t>
  </si>
  <si>
    <t>-146278693</t>
  </si>
  <si>
    <t>https://podminky.urs.cz/item/CS_URS_2025_01/113106023</t>
  </si>
  <si>
    <t>"I. etapa"1*1,5*4</t>
  </si>
  <si>
    <t>1642854434</t>
  </si>
  <si>
    <t>"I. etapa"0,9*1,5*1</t>
  </si>
  <si>
    <t>"V. etapa"0,9*1,5*1</t>
  </si>
  <si>
    <t>-1682407942</t>
  </si>
  <si>
    <t>"I. etapa"0,9*1,5*9</t>
  </si>
  <si>
    <t>"V.etapa"0,9*1,5*1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</si>
  <si>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</si>
  <si>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</si>
  <si>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-142280086</t>
  </si>
  <si>
    <t>https://podminky.urs.cz/item/CS_URS_2025_01/113107231</t>
  </si>
  <si>
    <t>"I.etapa"0,9*1,5*1</t>
  </si>
  <si>
    <t>-181733595</t>
  </si>
  <si>
    <t>113154522</t>
  </si>
  <si>
    <t>Frézování živičného podkladu nebo krytu s naložením hmot na dopravní prostředek plochy do 500 m2 pruhu šířky přes 0,5 m, tloušťky vrstvy 40 mm</t>
  </si>
  <si>
    <t>712749868</t>
  </si>
  <si>
    <t>https://podminky.urs.cz/item/CS_URS_2025_01/113154522</t>
  </si>
  <si>
    <t>160801447</t>
  </si>
  <si>
    <t>(p1)*0,2</t>
  </si>
  <si>
    <t>1147621581</t>
  </si>
  <si>
    <t>(p1)*0,2/8</t>
  </si>
  <si>
    <t>121151103</t>
  </si>
  <si>
    <t>Sejmutí ornice strojně při souvislé ploše do 100 m2, tl. vrstvy do 200 mm</t>
  </si>
  <si>
    <t>-103675751</t>
  </si>
  <si>
    <t>https://podminky.urs.cz/item/CS_URS_2025_01/121151103</t>
  </si>
  <si>
    <t>"I. etapa"2*1,5*15</t>
  </si>
  <si>
    <t>"V. etapa"2*1,5*1</t>
  </si>
  <si>
    <t>305892583</t>
  </si>
  <si>
    <t>1,7*0,9*(p1)</t>
  </si>
  <si>
    <t>"v hor. I tř. - 80%" h1*0,8</t>
  </si>
  <si>
    <t>132354204</t>
  </si>
  <si>
    <t>Hloubení zapažených rýh šířky přes 800 do 2 000 mm strojně s urovnáním dna do předepsaného profilu a spádu v hornině třídy těžitelnosti II skupiny 4 přes 100 do 500 m3</t>
  </si>
  <si>
    <t>903112169</t>
  </si>
  <si>
    <t>https://podminky.urs.cz/item/CS_URS_2025_01/132354204</t>
  </si>
  <si>
    <t>"v hor. tř 4 - 15%" h1*0,15</t>
  </si>
  <si>
    <t>132454203</t>
  </si>
  <si>
    <t>Hloubení zapažených rýh šířky přes 800 do 2 000 mm strojně s urovnáním dna do předepsaného profilu a spádu v hornině třídy těžitelnosti II skupiny 5 přes 50 do 100 m3</t>
  </si>
  <si>
    <t>-987010653</t>
  </si>
  <si>
    <t>https://podminky.urs.cz/item/CS_URS_2025_01/132454203</t>
  </si>
  <si>
    <t>"v hor. tř. 5 - 5%" h1*0,05</t>
  </si>
  <si>
    <t>151811131</t>
  </si>
  <si>
    <t>Zřízení pažicích boxů pro pažení a rozepření stěn rýh podzemního vedení hloubka výkopu do 4 m, šířka do 1,2 m</t>
  </si>
  <si>
    <t>745750572</t>
  </si>
  <si>
    <t>https://podminky.urs.cz/item/CS_URS_2025_01/151811131</t>
  </si>
  <si>
    <t>1,7*(p1)*2</t>
  </si>
  <si>
    <t>151811231</t>
  </si>
  <si>
    <t>Odstranění pažicích boxů pro pažení a rozepření stěn rýh podzemního vedení hloubka výkopu do 4 m, šířka do 1,2 m</t>
  </si>
  <si>
    <t>-1769280817</t>
  </si>
  <si>
    <t>https://podminky.urs.cz/item/CS_URS_2025_01/151811231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</si>
  <si>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</si>
  <si>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</si>
  <si>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2127659378</t>
  </si>
  <si>
    <t>https://podminky.urs.cz/item/CS_URS_2025_01/162351104</t>
  </si>
  <si>
    <t>"na meziskládku a zpět" z*2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</si>
  <si>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</si>
  <si>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</si>
  <si>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-1635992642</t>
  </si>
  <si>
    <t>https://podminky.urs.cz/item/CS_URS_2025_01/162751137</t>
  </si>
  <si>
    <t>63066831</t>
  </si>
  <si>
    <t>-529038499</t>
  </si>
  <si>
    <t>29,971*2 'Přepočtené koeficientem množství</t>
  </si>
  <si>
    <t>897234481</t>
  </si>
  <si>
    <t>h1-z</t>
  </si>
  <si>
    <t>842484152</t>
  </si>
  <si>
    <t>h1-l-o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</si>
  <si>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</si>
  <si>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</si>
  <si>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-537347414</t>
  </si>
  <si>
    <t>https://podminky.urs.cz/item/CS_URS_2025_01/175151101</t>
  </si>
  <si>
    <t>0,45*0,9*p1</t>
  </si>
  <si>
    <t>58341341</t>
  </si>
  <si>
    <t>kamenivo drcené drobné frakce 0/4</t>
  </si>
  <si>
    <t>-948619294</t>
  </si>
  <si>
    <t>22,478*2 'Přepočtené koeficientem množství</t>
  </si>
  <si>
    <t>8512375</t>
  </si>
  <si>
    <t>119184110</t>
  </si>
  <si>
    <t>00572470</t>
  </si>
  <si>
    <t>osivo směs travní univerzál</t>
  </si>
  <si>
    <t>-16179012</t>
  </si>
  <si>
    <t>48*0,02 'Přepočtené koeficientem množství</t>
  </si>
  <si>
    <t>475808058</t>
  </si>
  <si>
    <t>-1600783222</t>
  </si>
  <si>
    <t>250356342</t>
  </si>
  <si>
    <t>0,15*0,9*p1</t>
  </si>
  <si>
    <t>564831011</t>
  </si>
  <si>
    <t>Podklad ze štěrkodrti ŠD s rozprostřením a zhutněním plochy jednotlivě do 100 m2, po zhutnění tl. 100 mm</t>
  </si>
  <si>
    <t>-1188596255</t>
  </si>
  <si>
    <t>https://podminky.urs.cz/item/CS_URS_2025_01/564831011</t>
  </si>
  <si>
    <t>asf*2</t>
  </si>
  <si>
    <t>564851011</t>
  </si>
  <si>
    <t>Podklad ze štěrkodrti ŠD s rozprostřením a zhutněním plochy jednotlivě do 100 m2, po zhutnění tl. 150 mm</t>
  </si>
  <si>
    <t>1296154052</t>
  </si>
  <si>
    <t>https://podminky.urs.cz/item/CS_URS_2025_01/564851011</t>
  </si>
  <si>
    <t>564871016</t>
  </si>
  <si>
    <t>Podklad ze štěrkodrti ŠD s rozprostřením a zhutněním plochy jednotlivě do 100 m2, po zhutnění tl. 300 mm</t>
  </si>
  <si>
    <t>-421278061</t>
  </si>
  <si>
    <t>https://podminky.urs.cz/item/CS_URS_2025_01/564871016</t>
  </si>
  <si>
    <t>1400088702</t>
  </si>
  <si>
    <t>573211109</t>
  </si>
  <si>
    <t>Postřik spojovací PS bez posypu kamenivem z asfaltu silničního, v množství 0,50 kg/m2</t>
  </si>
  <si>
    <t>-671625211</t>
  </si>
  <si>
    <t>https://podminky.urs.cz/item/CS_URS_2025_01/573211109</t>
  </si>
  <si>
    <t>-48897854</t>
  </si>
  <si>
    <t>581121115</t>
  </si>
  <si>
    <t>Kryt cementobetonový silničních komunikací skupiny CB I tl. 150 mm</t>
  </si>
  <si>
    <t>2082011435</t>
  </si>
  <si>
    <t>https://podminky.urs.cz/item/CS_URS_2025_01/581121115</t>
  </si>
  <si>
    <t>596211210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</si>
  <si>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A, pro plochy do 50 m2</t>
  </si>
  <si>
    <t>394521696</t>
  </si>
  <si>
    <t>https://podminky.urs.cz/item/CS_URS_2025_01/596211210</t>
  </si>
  <si>
    <t>871313122</t>
  </si>
  <si>
    <t>Montáž kanalizačního potrubí z tvrdého PVC-U hladkého plnostěnného tuhost SN 10 DN 160</t>
  </si>
  <si>
    <t>48917599</t>
  </si>
  <si>
    <t>https://podminky.urs.cz/item/CS_URS_2025_01/871313122</t>
  </si>
  <si>
    <t>"I. etapa"51</t>
  </si>
  <si>
    <t>"V. etapa"4,5</t>
  </si>
  <si>
    <t>28611175</t>
  </si>
  <si>
    <t>trubka kanalizační PVC-U plnostěnná jednovrstvá DN 160x6000mm SN10</t>
  </si>
  <si>
    <t>1009778501</t>
  </si>
  <si>
    <t>55,5*1,03 'Přepočtené koeficientem množství</t>
  </si>
  <si>
    <t>894812001</t>
  </si>
  <si>
    <t>Revizní a čistící šachta z polypropylenu PP pro hladké trouby DN 400 šachtové dno (DN šachty / DN trubního vedení) DN 400/150 přímý tok</t>
  </si>
  <si>
    <t>-1295128671</t>
  </si>
  <si>
    <t>https://podminky.urs.cz/item/CS_URS_2025_01/894812001</t>
  </si>
  <si>
    <t>"I. etapa"30</t>
  </si>
  <si>
    <t>"V. etapa"3</t>
  </si>
  <si>
    <t>894812032</t>
  </si>
  <si>
    <t>Revizní a čistící šachta z polypropylenu PP pro hladké trouby DN 400 roura šachtová korugovaná bez hrdla, světlé hloubky 1500 mm</t>
  </si>
  <si>
    <t>-326601436</t>
  </si>
  <si>
    <t>https://podminky.urs.cz/item/CS_URS_2025_01/894812032</t>
  </si>
  <si>
    <t>894812041</t>
  </si>
  <si>
    <t>Revizní a čistící šachta z polypropylenu PP pro hladké trouby DN 400 roura šachtová korugovaná Příplatek k cenám 2031 - 2035 za uříznutí šachtové roury</t>
  </si>
  <si>
    <t>-1828054320</t>
  </si>
  <si>
    <t>https://podminky.urs.cz/item/CS_URS_2025_01/894812041</t>
  </si>
  <si>
    <t>894812061</t>
  </si>
  <si>
    <t>Revizní a čistící šachta z polypropylenu PP pro hladké trouby DN 400 poklop litinový (pro třídu zatížení) pochůzí (A15)</t>
  </si>
  <si>
    <t>-1068390365</t>
  </si>
  <si>
    <t>https://podminky.urs.cz/item/CS_URS_2025_01/894812061</t>
  </si>
  <si>
    <t>"I. etapa"15+1</t>
  </si>
  <si>
    <t>"V. etapa"1</t>
  </si>
  <si>
    <t>894812063</t>
  </si>
  <si>
    <t>Revizní a čistící šachta z polypropylenu PP pro hladké trouby DN 400 poklop litinový (pro třídu zatížení) plný do teleskopické trubky (D400)</t>
  </si>
  <si>
    <t>710493557</t>
  </si>
  <si>
    <t>https://podminky.urs.cz/item/CS_URS_2025_01/894812063</t>
  </si>
  <si>
    <t>"I. etapa"14</t>
  </si>
  <si>
    <t>"V. etapa"2</t>
  </si>
  <si>
    <t>-825875877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</si>
  <si>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</si>
  <si>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</si>
  <si>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922972087</t>
  </si>
  <si>
    <t>https://podminky.urs.cz/item/CS_URS_2025_01/919732221</t>
  </si>
  <si>
    <t>"I. etapa"1,5*1*2</t>
  </si>
  <si>
    <t>"V. etapa"1,5*1*2</t>
  </si>
  <si>
    <t>-600048324</t>
  </si>
  <si>
    <t>919735123</t>
  </si>
  <si>
    <t>Řezání stávajícího betonového krytu nebo podkladu hloubky přes 100 do 150 mm</t>
  </si>
  <si>
    <t>-877812624</t>
  </si>
  <si>
    <t>https://podminky.urs.cz/item/CS_URS_2025_01/919735123</t>
  </si>
  <si>
    <t>"I.etapa"1,5*1*2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</si>
  <si>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</si>
  <si>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 vyplněním spár kamenivem</t>
  </si>
  <si>
    <t>-812670632</t>
  </si>
  <si>
    <t>https://podminky.urs.cz/item/CS_URS_2025_01/979051121</t>
  </si>
  <si>
    <t>1422348715</t>
  </si>
  <si>
    <t>0,29*asf+0,44*št</t>
  </si>
  <si>
    <t>0,22*asf+0,092*asf</t>
  </si>
  <si>
    <t>-1994924705</t>
  </si>
  <si>
    <t>7,565*4 'Přepočtené koeficientem množství</t>
  </si>
  <si>
    <t>997221561</t>
  </si>
  <si>
    <t>Vodorovná doprava suti bez naložení, ale se složením a s hrubým urovnáním z kusových materiálů, na vzdálenost do 1 km</t>
  </si>
  <si>
    <t>734659138</t>
  </si>
  <si>
    <t>https://podminky.urs.cz/item/CS_URS_2025_01/997221561</t>
  </si>
  <si>
    <t>0,325*be</t>
  </si>
  <si>
    <t>997221569</t>
  </si>
  <si>
    <t>-1578958213</t>
  </si>
  <si>
    <t>https://podminky.urs.cz/item/CS_URS_2025_01/997221569</t>
  </si>
  <si>
    <t>0,439*4 'Přepočtené koeficientem množství</t>
  </si>
  <si>
    <t>997221861</t>
  </si>
  <si>
    <t>Poplatek za uložení stavebního odpadu na recyklační skládce (skládkovné) z prostého betonu zatříděného do Katalogu odpadů pod kódem 17 01 01</t>
  </si>
  <si>
    <t>237026158</t>
  </si>
  <si>
    <t>https://podminky.urs.cz/item/CS_URS_2025_01/997221861</t>
  </si>
  <si>
    <t>-400007819</t>
  </si>
  <si>
    <t>1595942999</t>
  </si>
  <si>
    <t>1266195320</t>
  </si>
  <si>
    <t>SEZNAM FIGUR</t>
  </si>
  <si>
    <t>Výměra</t>
  </si>
  <si>
    <t>I./ SO-01.1</t>
  </si>
  <si>
    <t>Použití figury:</t>
  </si>
  <si>
    <t>Uložení sypaniny na skládky nebo meziskládky</t>
  </si>
  <si>
    <t>Vodorovné přemístění přes 1 500 do 2000 m výkopku/sypaniny z horniny třídy těžitelnosti I skupiny 1 až 3</t>
  </si>
  <si>
    <t>Vodorovné přemístění přes 4 000 do 5000 m výkopku/sypaniny z horniny třídy těžitelnosti II skupiny 4 a 5</t>
  </si>
  <si>
    <t>Nakládání výkopku z hornin třídy těžitelnosti I skupiny 1 až 3 přes 100 m3</t>
  </si>
  <si>
    <t>Poplatek za uložení zeminy a kamení na recyklační skládce (skládkovné) kód odpadu 17 05 04</t>
  </si>
  <si>
    <t>Hloubení zapažených rýh š do 2000 mm v hornině třídy těžitelnosti I skupiny 3 objem do 5000 m3</t>
  </si>
  <si>
    <t>Hloubení zapažených rýh š do 2000 mm v hornině třídy těžitelnosti II skupiny 4 objem do 5000 m3</t>
  </si>
  <si>
    <t>Hloubení zapažených rýh š do 2000 mm v hornině třídy těžitelnosti II skupiny 5 objem do 5000 m3</t>
  </si>
  <si>
    <t>Zásyp jam, šachet rýh nebo kolem objektů sypaninou se zhutněním</t>
  </si>
  <si>
    <t>I./ SO-01.2</t>
  </si>
  <si>
    <t>I./ SO-02</t>
  </si>
  <si>
    <t>Obsypání potrubí ručně sypaninou bez prohození, uloženou do 3 m</t>
  </si>
  <si>
    <t>I./ SO-06</t>
  </si>
  <si>
    <t>Asfaltový beton vrstva obrusná ACO 11+ (ABS) tř. I tl 50 mm š do 3 m z nemodifikovaného asfaltu</t>
  </si>
  <si>
    <t>Odstranění podkladu z kameniva drceného tl přes 200 do 300 mm strojně pl přes 200 m2</t>
  </si>
  <si>
    <t>Odstranění podkladu živičného tl přes 100 do 150 mm strojně pl přes 200 m2</t>
  </si>
  <si>
    <t>Frézování živičného krytu tl 50 mm pruh š přes 0,5 m pl do 500 m2</t>
  </si>
  <si>
    <t>Podklad ze štěrkodrtě ŠD plochy přes 100 m2 tl 220 mm</t>
  </si>
  <si>
    <t>Styčná spára napojení nového živičného povrchu na stávající za tepla š 15 mm hl 25 mm s prořezáním</t>
  </si>
  <si>
    <t>Řezání stávajícího živičného krytu hl přes 100 do 150 mm</t>
  </si>
  <si>
    <t>IV/ SO-03</t>
  </si>
  <si>
    <t>asfalt frézování</t>
  </si>
  <si>
    <t>asfalt - podkladmí vrstva</t>
  </si>
  <si>
    <t>Hloubení zapažených rýh š do 2000 mm v hornině třídy těžitelnosti III skupiny 6 objem do 5000 m3</t>
  </si>
  <si>
    <t>odkopávky kontejner</t>
  </si>
  <si>
    <t>IV/ SO-04</t>
  </si>
  <si>
    <t>Hloubení jam zapažených v hornině třídy těžitelnosti I skupiny 3 objem do 50 m3 strojně</t>
  </si>
  <si>
    <t>Hloubení jam zapažených v hornině třídy těžitelnosti I skupiny 1 a 2 objem do 50 m3 strojně</t>
  </si>
  <si>
    <t>Hloubení jam zapažených v hornině třídy těžitelnosti II skupiny 4 objem do 50 m3 strojně</t>
  </si>
  <si>
    <t>Zřízení rozepření stěn při pažení zátažném hl do 4 m</t>
  </si>
  <si>
    <t>Odstranění rozepření stěn při pažení zátažném hl do 4 m</t>
  </si>
  <si>
    <t>Hloubení zapažených rýh š do 2000 mm v hornině třídy těžitelnosti I skupiny 1 a 2 objem do 5000 m3</t>
  </si>
  <si>
    <t>IV/ SO-05</t>
  </si>
  <si>
    <t>V./ SO-01.1</t>
  </si>
  <si>
    <t>V./ SO-05</t>
  </si>
  <si>
    <t>V./ SO-06</t>
  </si>
  <si>
    <t>Poplatek za uložení na recyklační skládce (skládkovné) stavebního odpadu zeminy a kamení zatříděného do Katalogu odpadů pod kódem 17 05 04</t>
  </si>
  <si>
    <t>Poplatek za uložení na recyklační skládce (skládkovné) stavebního odpadu asfaltového bez obsahu dehtu zatříděného do Katalogu odpadů pod kódem 17 03 02</t>
  </si>
  <si>
    <t>Odstranění podkladu z kameniva drceného tl přes 100 do 200 mm strojně pl přes 200 m2</t>
  </si>
  <si>
    <t>Odstranění podkladu živičného tl přes 50 do 100 mm strojně pl přes 200 m2</t>
  </si>
  <si>
    <t>Frézování živičného krytu tl 40 mm pruh š přes 0,5 m pl do 500 m2</t>
  </si>
  <si>
    <t>Podklad ze štěrkodrtě ŠD plochy do 100 m2 tl 100 mm</t>
  </si>
  <si>
    <t>Asfaltový beton vrstva podkladní ACP 16 (obalované kamenivo OKS) tl 70 mm š do 1,5 m</t>
  </si>
  <si>
    <t>Postřik živičný spojovací z asfaltu v množství 0,50 kg/m2</t>
  </si>
  <si>
    <t>Asfaltový beton vrstva obrusná ACO 11+ (ABS) tř. I tl 40 mm š do 3 m z nemodifikovaného asfaltu</t>
  </si>
  <si>
    <t>Vodorovná doprava suti ze sypkých materiálů do 1 km</t>
  </si>
  <si>
    <t>Příplatek ZKD 1 km u vodorovné dopravy suti ze sypkých materiálů</t>
  </si>
  <si>
    <t>Odstranění podkladu z betonu prostého tl přes 100 do 150 mm strojně pl přes 200 m2</t>
  </si>
  <si>
    <t>Podklad ze štěrkodrtě ŠD plochy do 100 m2 tl 150 mm</t>
  </si>
  <si>
    <t>Kryt cementobetonový vozovek skupiny CB I tl 150 mm</t>
  </si>
  <si>
    <t>Vodorovná doprava suti z kusových materiálů do 1 km</t>
  </si>
  <si>
    <t>Příplatek ZKD 1 km u vodorovné dopravy suti z kusových materiálů</t>
  </si>
  <si>
    <t>Poplatek za uložení na recyklační skládce (skládkovné) stavebního odpadu z prostého betonu pod kódem 17 01 01</t>
  </si>
  <si>
    <t>Hloubení zapažených rýh š do 2000 mm v hornině třídy těžitelnosti II skupiny 4 objem do 500 m3</t>
  </si>
  <si>
    <t>Hloubení zapažených rýh š do 2000 mm v hornině třídy těžitelnosti II skupiny 5 objem do 100 m3</t>
  </si>
  <si>
    <t>Lože pod potrubí otevřený výkop z kameniva drobného těženého</t>
  </si>
  <si>
    <t>Obsypání potrubí strojně sypaninou bez prohození, uloženou do 3 m</t>
  </si>
  <si>
    <t>Montáž kanalizačního potrubí hladkého plnostěnného SN 10 z PVC-U DN 160</t>
  </si>
  <si>
    <t>Čerpání vody na dopravní výšku do 10 m průměrný přítok do 500 l/min</t>
  </si>
  <si>
    <t>Pohotovost čerpací soupravy pro dopravní výšku do 10 m přítok do 500 l/min</t>
  </si>
  <si>
    <t>Osazení pažicího boxu hl výkopu do 4 m š do 1,2 m</t>
  </si>
  <si>
    <t>Vyčištění stok</t>
  </si>
  <si>
    <t>Monitoring stoky jakékoli výšky na nové kanalizaci</t>
  </si>
  <si>
    <t>Krytí potrubí z plastů výstražnou fólií z PVC přes 25 do 34cm</t>
  </si>
  <si>
    <t>Odstranění pažicího boxu hl výkopu do 4 m š do 1,2 m</t>
  </si>
  <si>
    <t>Vodorovné přemístění přes 9 000 do 10000 m výkopku/sypaniny z horniny třídy těžitelnosti II skupiny 4 a 5</t>
  </si>
  <si>
    <t>Podklad ze štěrkodrtě ŠD plochy do 100 m2 tl 300 mm</t>
  </si>
  <si>
    <t>Vodorovné přemístění přes 500 do 1000 m výkopku/sypaniny z horniny třídy těžitelnosti I skupiny 1 až 3</t>
  </si>
  <si>
    <t>Rozebrání dlažeb při překopech komunikací pro pěší ze zámkové dlažby ručně</t>
  </si>
  <si>
    <t>Kladení zámkové dlažby komunikací pro pěší ručně tl 80 mm skupiny A pl do 50 m2</t>
  </si>
  <si>
    <t>Očištění zámkových dlaždic se spárováním z kameniva těženého při překopech inženýrských sítí</t>
  </si>
  <si>
    <t>Sejmutí ornice plochy do 100 m2 tl vrstvy do 200 mm strojně</t>
  </si>
  <si>
    <t>Rozprostření ornice tl vrstvy do 200 mm pl do 100 m2 v rovině nebo ve svahu do 1:5 strojně</t>
  </si>
  <si>
    <t>Založení parkového trávníku výsevem pl do 1000 m2 v rovině a ve svahu do 1:5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</si>
  <si>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</si>
  <si>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</si>
  <si>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</si>
  <si>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</si>
  <si>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</si>
  <si>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</si>
  <si>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</si>
  <si>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</si>
  <si>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</si>
  <si>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</si>
  <si>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</si>
  <si>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</si>
  <si>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</si>
  <si>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</si>
  <si>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</si>
  <si>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</si>
  <si>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</si>
  <si>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</si>
  <si>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</si>
  <si>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</si>
  <si>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</si>
  <si>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</si>
  <si>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</si>
  <si>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</si>
  <si>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</si>
  <si>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</si>
  <si>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</si>
  <si>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</si>
  <si>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</si>
  <si>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</si>
  <si>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</si>
  <si>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</si>
  <si>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</si>
  <si>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</si>
  <si>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</si>
  <si>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</si>
  <si>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</si>
  <si>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</si>
  <si>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</si>
  <si>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</si>
  <si>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</si>
  <si>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</si>
  <si>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</si>
  <si>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</si>
  <si>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</si>
  <si>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</si>
  <si>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</si>
  <si>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</si>
  <si>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</si>
  <si>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</si>
  <si>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</si>
  <si>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</si>
  <si>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</si>
  <si>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</si>
  <si>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</si>
  <si>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</si>
  <si>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</si>
  <si>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</si>
  <si>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</si>
  <si>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</si>
  <si>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</si>
  <si>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</si>
  <si>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</si>
  <si>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</si>
  <si>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</si>
  <si>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</si>
  <si>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</si>
  <si>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</si>
  <si>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</si>
  <si>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</si>
  <si>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</si>
  <si>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</si>
  <si>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</si>
  <si>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</si>
  <si>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</si>
  <si>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</si>
  <si>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</si>
  <si>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</si>
  <si>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</si>
  <si>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</si>
  <si>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</si>
  <si>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</si>
  <si>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</si>
  <si>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</si>
  <si>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</si>
  <si>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</si>
  <si>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</si>
  <si>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</si>
  <si>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</si>
  <si>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</si>
  <si>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</si>
  <si>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</si>
  <si>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</si>
  <si>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</si>
  <si>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</si>
  <si>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</si>
  <si>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</si>
  <si>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</si>
  <si>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</si>
  <si>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</si>
  <si>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</si>
  <si>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</si>
  <si>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</si>
  <si>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</si>
  <si>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</si>
  <si>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</si>
  <si>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</si>
  <si>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</si>
  <si>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</si>
  <si>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</si>
  <si>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</si>
  <si>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</si>
  <si>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</si>
  <si>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</si>
  <si>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</si>
  <si>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</si>
  <si>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</si>
  <si>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</si>
  <si>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</si>
  <si>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</si>
  <si>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</si>
  <si>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</si>
  <si>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</si>
  <si>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</si>
  <si>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</si>
  <si>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</si>
  <si>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</si>
  <si>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</si>
  <si>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</si>
  <si>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</si>
  <si>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</si>
  <si>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</si>
  <si>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</si>
  <si>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</si>
  <si>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</si>
  <si>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</si>
  <si>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</si>
  <si>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</si>
  <si>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</si>
  <si>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</si>
  <si>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</si>
  <si>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</si>
  <si>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</si>
  <si>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</si>
  <si>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</si>
  <si>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</si>
  <si>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</si>
  <si>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</si>
  <si>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</si>
  <si>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</si>
  <si>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</si>
  <si>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</si>
  <si>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</si>
  <si>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</si>
  <si>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</si>
  <si>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</si>
  <si>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</si>
  <si>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</si>
  <si>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</si>
  <si>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</si>
  <si>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</si>
  <si>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</si>
  <si>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</si>
  <si>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</si>
  <si>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</si>
  <si>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</si>
  <si>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</si>
  <si>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</si>
  <si>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</si>
  <si>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</si>
  <si>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</si>
  <si>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</si>
  <si>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</si>
  <si>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</si>
  <si>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</si>
  <si>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</si>
  <si>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</si>
  <si>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</si>
  <si>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</si>
  <si>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</si>
  <si>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</si>
  <si>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</si>
  <si>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</si>
  <si>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</si>
  <si>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</si>
  <si>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Rekonstrukce vodovodu a kanalizace Dolní Němčice - 2027</t>
  </si>
  <si>
    <t>odvoz a likvidace odpadu</t>
  </si>
  <si>
    <t>5.11</t>
  </si>
  <si>
    <t>vedlejší a ostatní náklady nutné pro realizaci díla</t>
  </si>
  <si>
    <t>5.10</t>
  </si>
  <si>
    <t>dokumentace skutečného provedení</t>
  </si>
  <si>
    <t>5.9</t>
  </si>
  <si>
    <t>koordinace s ostatními dodavateli</t>
  </si>
  <si>
    <t>5.8</t>
  </si>
  <si>
    <t>výchozí revize elektroinstalace</t>
  </si>
  <si>
    <t>5.7</t>
  </si>
  <si>
    <t>zaškolení personálu obsluhy a údržby</t>
  </si>
  <si>
    <t>5.6</t>
  </si>
  <si>
    <t>nastavení, odladění, zkušební provoz zařízení</t>
  </si>
  <si>
    <t>5.5</t>
  </si>
  <si>
    <t>funkční zkoušky, uvedení do provozu</t>
  </si>
  <si>
    <t>5.4</t>
  </si>
  <si>
    <t xml:space="preserve">úpravy SW na dispečinku provozovatele </t>
  </si>
  <si>
    <t>5.3</t>
  </si>
  <si>
    <t>aplikační SW telemetrické stanice</t>
  </si>
  <si>
    <t>5.2</t>
  </si>
  <si>
    <t>vyhotovení výrobní dokumentace</t>
  </si>
  <si>
    <t>5.1</t>
  </si>
  <si>
    <t>Služby</t>
  </si>
  <si>
    <t>elektromontáže</t>
  </si>
  <si>
    <t>4.1</t>
  </si>
  <si>
    <t>cena Kč/pol.</t>
  </si>
  <si>
    <t>jedn. cena Kč</t>
  </si>
  <si>
    <t>počet mj</t>
  </si>
  <si>
    <t>mj</t>
  </si>
  <si>
    <t>Dodavatel</t>
  </si>
  <si>
    <t>Položka</t>
  </si>
  <si>
    <t>Součet Kč bez DPH</t>
  </si>
  <si>
    <t xml:space="preserve">Elektromontáže a služby                 </t>
  </si>
  <si>
    <t>Zemnící páska FeZn 30x4 mm, 1kg=1,05m</t>
  </si>
  <si>
    <t>3.22</t>
  </si>
  <si>
    <t>ks</t>
  </si>
  <si>
    <t>Kabelová rozvodka se svorkami 5 x 4x4, na povrch, IP67</t>
  </si>
  <si>
    <t>3.21</t>
  </si>
  <si>
    <t>Jistič - In 32 A, charakteristika B, 3-pól, Icn 10 kA</t>
  </si>
  <si>
    <t>3.20</t>
  </si>
  <si>
    <t>Propojovací jednožilový vodič, jádro měděné lanované, izolace z PVC, 450/750 V, do průřezu 6 mm2</t>
  </si>
  <si>
    <t>3.19</t>
  </si>
  <si>
    <t>Propojovací jednožilový vodič, jádro měděné lanované, izolace z PVC, 450/750 V, do průřezu 16 mm2</t>
  </si>
  <si>
    <t>3.18</t>
  </si>
  <si>
    <t>Silový kabel pro pevné uložení do 1kV, s měděnými jádry do 7x1,5 mm2</t>
  </si>
  <si>
    <t>3.17</t>
  </si>
  <si>
    <t>Silový kabel pro pevné uložení do 1kV, s měděnými jádry do 3x1,5 mm2</t>
  </si>
  <si>
    <t>3.16</t>
  </si>
  <si>
    <t>Silový kabel pro pevné uložení do 1kV, s hliníkovými jádry do 4x16 mm2</t>
  </si>
  <si>
    <t>3.15</t>
  </si>
  <si>
    <t>LED reflektor 230 V AC / 30 W, 4000K, krytí IP65, nástěnná montáž, barva: černá</t>
  </si>
  <si>
    <t>3.14</t>
  </si>
  <si>
    <t>Stíněný datový kabel 3x0,25  - PVC stíněný kabel dle DIN VDE 0812, 0814 Provozní teplota pohyblivé uložení od -5°C do +70°C; pevné uložení od -40°C do +80°C, páry stíněny jednotlivě s opletením z pocínovaných měděných drátků, Jednotlivé páry izolovány PVC vnitřním pláštěm
Stočené upravené páry ovinuty speciální polyesterovou fólií
Celkové stínění opletením pocínovanými měděnými dráty</t>
  </si>
  <si>
    <t>3.13</t>
  </si>
  <si>
    <t>Stíněný datový kabel 3x1,5  - PVC stíněný kabel dle DIN VDE 0245, 0812 Provozní teplota pohyblivé uložení od -5°C do +70°C; pevné uložení od -40°C do +80°C, Impedance (inf. hodnota) 78 Ω</t>
  </si>
  <si>
    <t>3.12</t>
  </si>
  <si>
    <t>Ohebná dvouplášťová korugovaná chránička 110/94, vč. protahovacího lanka</t>
  </si>
  <si>
    <t>3.11</t>
  </si>
  <si>
    <t>Elektroinstalační trubka plastová pevná/ohebná ø do 32 mm včetně příchytek, spojek a spojovacího materiálu</t>
  </si>
  <si>
    <t>3.10</t>
  </si>
  <si>
    <t>Ekvipotenciální svorkovnice s krytem</t>
  </si>
  <si>
    <t>3.9</t>
  </si>
  <si>
    <t>Přípojková skříň prázdná, 295 x 255 x 115 mm</t>
  </si>
  <si>
    <t>3.8</t>
  </si>
  <si>
    <t>Drátěný kabelový žlab, hloubka/šířka 54/100 mm, nerez, včetně nosných a spojovacích prvků</t>
  </si>
  <si>
    <t>3.7</t>
  </si>
  <si>
    <t>Silový kabel pro pohyblivé přívody, 300 / 500 V, s měděnými jádry, 1 x žl.zel. žíla, PVC izolace do 4x1 mm2</t>
  </si>
  <si>
    <t>3.6</t>
  </si>
  <si>
    <t>Zásuvka jednonásobná IP 54, s ochranným kolíkem, s víčkem, 16 A, 250 V AC
Šroubové svorky, barva - bílá</t>
  </si>
  <si>
    <t>3.5</t>
  </si>
  <si>
    <t>Ovládací kabel stíněný, pro venkovní použití, pevné uložení, s měděnými jádry do 2x0,8 mm2</t>
  </si>
  <si>
    <t>3.4</t>
  </si>
  <si>
    <t>Zemní kabelová spojka kabelu do průřezu 4x16 Al</t>
  </si>
  <si>
    <t>3.3</t>
  </si>
  <si>
    <t>Pomocný spojovací a jinde nespecifikovaný materiál</t>
  </si>
  <si>
    <t>3.2</t>
  </si>
  <si>
    <t>Červená polyetylénová páska s bleskem šíře 220 mm</t>
  </si>
  <si>
    <t>3.1</t>
  </si>
  <si>
    <t>Kabely, kabelové trasy a elektromontážní materiál</t>
  </si>
  <si>
    <t xml:space="preserve">Indukční průtokoměr včetně měřené armatury DN80, PN16, včetně zobrazovací jednotky s dvouřádkovým displejem v odděleném provedení, napájení 230V AC, médium: kalová voda, 1x aktivní analogový výstup 4-20 mA, 1x relé, 1x akt/pas. tranzistorový výstup, zalévací izolační gel armatury </t>
  </si>
  <si>
    <t>2.4</t>
  </si>
  <si>
    <r>
      <t>Hydrostatická ponorná tlaková sonda k měření výšky hladiny s keramickou oddělovací membránou, rozsah 0÷6 m</t>
    </r>
    <r>
      <rPr>
        <sz val="8"/>
        <rFont val="Arial"/>
        <family val="2"/>
      </rPr>
      <t>, přesnost 0,35 %, pasivní proudový výstup 4÷20 mA, napájení 24 V DC, kabel délky 10 m</t>
    </r>
  </si>
  <si>
    <t>2.3</t>
  </si>
  <si>
    <t>Detekční nerezová ponorná vodivostní sonda</t>
  </si>
  <si>
    <t>2.2</t>
  </si>
  <si>
    <t xml:space="preserve">Plovákový spínač s přepínacím kontaktem, IP 68, vč. 15 m kabelu včetně závaží a držáku na uchycení  </t>
  </si>
  <si>
    <t>2.1</t>
  </si>
  <si>
    <t>Dodávka polní instrumentace MaR</t>
  </si>
  <si>
    <t>Výroba a kompletace rozvaděče, kusová zkouška rozvaděče včetně výstupního protokolu a ES prohlášení o shodě</t>
  </si>
  <si>
    <t>1.17</t>
  </si>
  <si>
    <t xml:space="preserve">Nosný a ranžírovací materiál, pojistkové patrony, svorkovnice, kabelové průchodky, strojně tištěné štítky přístrojů a návlečky jednotlivých vodičů </t>
  </si>
  <si>
    <t>1.16</t>
  </si>
  <si>
    <t>Napájecí obvod 230 V AC pro napájení vyhodnocovací jednotky průtokoměru včetně obvodů pro vyhodnocení proteklého množství a aktuálního průtoku s přenosem do telemetrické stanice</t>
  </si>
  <si>
    <t>1.15</t>
  </si>
  <si>
    <t>Analogový proudový obvod 4÷20 mA včetně galvanického oddělovače pro vyhodnocení signálu z tlakové sondy telemetrickou stanicí a panelovým zobrazovačem řízení hladiny</t>
  </si>
  <si>
    <t>1.14</t>
  </si>
  <si>
    <t>Panelový zobrazovač hladiny a analogovým proudovým vstupem a reléovým výstupem pro regulaci hladiny ČSK, napájení 230 V AC</t>
  </si>
  <si>
    <t>1.13</t>
  </si>
  <si>
    <t>Telemetrická stanice kompatibilní s dispečinkem provozovatele s výbavou 4x DI vstup, 2x AI 4-20 mA vstup s přídavnou kartou rozšiřující o 10x DI vstup, GSM/GPRS přenos včetně GSM antény bez SIM karty - SIM kartu dodá provozovatel objektu při realizaci díla</t>
  </si>
  <si>
    <t>1.12</t>
  </si>
  <si>
    <t>Jištěný spínaný 1f vývod pro osvětlení armaturní komory</t>
  </si>
  <si>
    <t>1.11</t>
  </si>
  <si>
    <t>Spínaný 1f vývod pro čerpadlo s tepelnou ochranou do 0,5 kW  včetně spínání vodivostním relé a vyhodnocením poruchy</t>
  </si>
  <si>
    <t>1.10</t>
  </si>
  <si>
    <t>Obvod vyhodnocení zaplavení armaturní komory</t>
  </si>
  <si>
    <t>1.9</t>
  </si>
  <si>
    <t xml:space="preserve">Jištěné zásuvkové obvody 400/230 V, 16 A přes chránič s reziduálním proudem 30 mA </t>
  </si>
  <si>
    <t>1.8</t>
  </si>
  <si>
    <t xml:space="preserve">Jištěný napájecí obvod včetně zdroje 12 V DC a zálohového akumulátoru 7,2 Ah pro telemetrickou stanici </t>
  </si>
  <si>
    <t>1.7</t>
  </si>
  <si>
    <t>Jištěný ovládací vývod místní a dálkové signalizace minimální a maximální hladiny čerpané jímky včetně blokace ochrany minimální hladinou</t>
  </si>
  <si>
    <t>1.6</t>
  </si>
  <si>
    <t>Sestava vazebních oddělovacích relé pro oddělení signálů do telemetrické stanice</t>
  </si>
  <si>
    <t>1.5</t>
  </si>
  <si>
    <t xml:space="preserve">Obvod spínané pevné kompenzace jalové energie čerpadel  </t>
  </si>
  <si>
    <t>1.4</t>
  </si>
  <si>
    <t xml:space="preserve">Spínaný 3f motorový vývod do 4 kW s rozběhem Y/D pro čerpadlo včetně vyhodnocení teploty vinutí motoru, místní a dálková signalizace chodu, poruchy a automatu, ovládání z vnitřních dveří rozvaděče </t>
  </si>
  <si>
    <t>1.3</t>
  </si>
  <si>
    <t xml:space="preserve">Vlastní výbava rozvaděče - jistící prvky min. Icn 10 kA včetně svodiče 4-pólového B+C Imax 60 kA, IL 125 A, přepínače "SÍŤ - 0 - DIESEL" In 3x40 A AC3, přívodka pro připojení zál. zdroje, osvětlení a temperace rozvaděče, hlídání napětí včetně signalizace </t>
  </si>
  <si>
    <t>1.2</t>
  </si>
  <si>
    <t xml:space="preserve">Plastová rozvaděčová skříň, venkovní provedení z ÚV odolného plastu, vxšvh 1250x1250x320 mm, IP 65, dělené venkovní a vnitřní dveře, zámek FAB, určeno k zazdění do pilíře </t>
  </si>
  <si>
    <t>1.1</t>
  </si>
  <si>
    <t>Dodávka rozvaděče RM1</t>
  </si>
  <si>
    <t>Výrobce</t>
  </si>
  <si>
    <t>Dodávky</t>
  </si>
  <si>
    <r>
      <rPr>
        <b/>
        <sz val="8"/>
        <rFont val="Arial"/>
        <family val="2"/>
        <charset val="238"/>
      </rPr>
      <t>POZN. - NENÍ PŘEDMĚTEM PROJEKTU ANI TÉTO SPECIFIKACE</t>
    </r>
    <r>
      <rPr>
        <sz val="8"/>
        <rFont val="Arial"/>
        <family val="2"/>
        <charset val="238"/>
      </rPr>
      <t xml:space="preserve">
- Zhotovitel stavby provede veškeré výkopové práce spojené s pokládkou zemních kabelů, provede pískové lože 10 cm pod a nad kabely, obsypy kabelů, záhozy a úpravy terénu, vytýčení inženýrských sítí a geodetické zaměření skutečného stavu - součástí dodávky elektro je založení zemnících pásků, kabelů a výstražných fólií do stavbou připravených výkopů a dohled na obsypy kabelů,
- zhotovitel stavby založí a postaví zděný pilíř pro rozvaděče u čerpací stanice, včetně založení kabelových chrániček a zemnící sítě dle požadavků dodavatele elektroinstalace,
- provozovatel zajistí SIM kartu do telemetrické stanice.
</t>
    </r>
  </si>
  <si>
    <t>Technická specifikace - rekapitulace</t>
  </si>
  <si>
    <t>Dne:</t>
  </si>
  <si>
    <t>Vypracoval:</t>
  </si>
  <si>
    <t>Zhotovitel:</t>
  </si>
  <si>
    <t>Objednatel:</t>
  </si>
  <si>
    <t>Rekonstrukce vodovodu a kanalizace Dolní Němčice
D.3 Dokumentace provozní elektroinstalace
PS-02 Elektroinstalace a MaR</t>
  </si>
  <si>
    <t>Název stavby / díla:</t>
  </si>
  <si>
    <t>Zaškolení personálu obsluhy a údržby</t>
  </si>
  <si>
    <t>03.6</t>
  </si>
  <si>
    <t>Mechanické očištění nerezového potrubí a svarů, pasivace svarů, ošetření nerezových spojů mořením</t>
  </si>
  <si>
    <t>03.5</t>
  </si>
  <si>
    <t>Funkční zkoušky, uvedení zařízení do provozu</t>
  </si>
  <si>
    <t>03.4</t>
  </si>
  <si>
    <t xml:space="preserve">Komplexní zkoušky </t>
  </si>
  <si>
    <t>03.3</t>
  </si>
  <si>
    <t>Montáž potrubního tělesa indukčního průtokoměru</t>
  </si>
  <si>
    <t>03.2</t>
  </si>
  <si>
    <t>Montáž nového technologického zařízení</t>
  </si>
  <si>
    <t>03.1</t>
  </si>
  <si>
    <t>03. Služby</t>
  </si>
  <si>
    <r>
      <t>m</t>
    </r>
    <r>
      <rPr>
        <sz val="9"/>
        <rFont val="Calibri"/>
        <family val="2"/>
        <charset val="238"/>
      </rPr>
      <t>²</t>
    </r>
  </si>
  <si>
    <r>
      <t>Zakrytí potrubí netkanou textílií 400 g/m</t>
    </r>
    <r>
      <rPr>
        <vertAlign val="superscript"/>
        <sz val="9"/>
        <rFont val="Arial"/>
        <family val="2"/>
        <charset val="238"/>
      </rPr>
      <t xml:space="preserve">2 </t>
    </r>
    <r>
      <rPr>
        <sz val="9"/>
        <rFont val="Arial"/>
        <family val="2"/>
        <charset val="238"/>
      </rPr>
      <t>včetně upevňovacího materiálu</t>
    </r>
  </si>
  <si>
    <t>02.5</t>
  </si>
  <si>
    <t>Drobný montážní mat. (drobné tvarovky, nátrubky, vsuvky, šroubení, redukce...)</t>
  </si>
  <si>
    <t>02.4</t>
  </si>
  <si>
    <t>Těsnící materiál přírubových spojů - ploché ocelo gumové těsnění pro pitnou vodu (NBR-GW)  typ KGS, pro plastové příruby KGS/S</t>
  </si>
  <si>
    <t>02.3</t>
  </si>
  <si>
    <t>Spojovací materiál přírubových spojů 
Materiál: kombinace nerez  A2/A4 - kompletní sada
šroub metrický se šestihrannou hlavou DIN 931/A2, podložka plochá DIN125A/A2, matice šestihranná přesná DIN 934/A4
Při montáži bude používána pasta proti zadírání</t>
  </si>
  <si>
    <t>02.2</t>
  </si>
  <si>
    <t>Označení potrubí - spotřebiště, směr toku, funkce</t>
  </si>
  <si>
    <t>02.1</t>
  </si>
  <si>
    <t>02. Instalační materiál</t>
  </si>
  <si>
    <r>
      <t>Kotevní patka</t>
    </r>
    <r>
      <rPr>
        <sz val="9"/>
        <rFont val="Arial"/>
        <family val="2"/>
      </rPr>
      <t xml:space="preserve"> pro přenosný jeřábek s navijákem s ručním ovládáním; kotevní patka k instalaci na betonový blok; včetně sady instalačních šroubů a ostatního příslušenství; s víčkem proti vnikání nečistot
Materiálové provedení: ocel tř.11 žárově zinkovaná.
Účel: umístění přenosného zvedacího zařízení provozovatele.</t>
    </r>
  </si>
  <si>
    <t>01.29</t>
  </si>
  <si>
    <t>Otočné zvedací zařízení o nosnosti 250 kg s nerezovým řetězem (nebo lankem Ø 4 mm), pro manipulaci s česlicovým košem a čerpadly v čerpací stanici, včetně kotevní patky a ukotvení
Výška zdvihu: 7,0 m
Vyložení ramene: 0,9 m
Nerezový řetěz (lanko): délka min. 10 m
Ovládání: ruční naviják
Materiál: ocel tř. 11 žárově zinkovaná
Včetně předepsané dokumentace, výchozí revize, zkoušky, pasportu, návodu</t>
  </si>
  <si>
    <t>01.28</t>
  </si>
  <si>
    <t>Zpětná klapka DN 5/4" s vnitřním a vnějším závitem
Materiál: mosaz</t>
  </si>
  <si>
    <t>01.27</t>
  </si>
  <si>
    <t>Nerezová svařovaná konzola pro kotvení potrubí DN 80 ke stěně, včetně objímky s pryžovou vložkou
Příslušenství: kotevní a spojovací materiál
Materiál: nerez DIN 1.4301</t>
  </si>
  <si>
    <t>01.26</t>
  </si>
  <si>
    <t>Trubka Ø 63x5,8 mm
Materiál: PE</t>
  </si>
  <si>
    <t>01.25</t>
  </si>
  <si>
    <t>Přechodka kov-plast rohová: vnitřní závit 2" / PE Ø 63x5,8 mm 
Materiál: mosaz</t>
  </si>
  <si>
    <t>01.24</t>
  </si>
  <si>
    <t>Vsuvka redukovaná DN 5/4" / 2" vnější závity
Materiál: DIN 1.4404</t>
  </si>
  <si>
    <t>01.23</t>
  </si>
  <si>
    <t>Hadice Ø 25 / 32
Materiál: plast</t>
  </si>
  <si>
    <t>01.22</t>
  </si>
  <si>
    <t>Hadicový nástavec DN 5/4", vnitřní závit, pro hadici DN 25
Materiál: mosaz</t>
  </si>
  <si>
    <t>01.21</t>
  </si>
  <si>
    <t>Ponorné čerpadlo na znečištěnou vodu Q = 6,5 m3/h při H = 4 m, závěrný bod čerpadla H = 6,5 m; s elektromotorem 0,43 kW, 230 V, 50 Hz, IP 68, s plovákovým spínačem, s instalovaným teplotním spínačem a kabelem 10 m s chráněnou elektrickou zástrčkou, výstupní hrdlo 1 ¼“. 
Průchodnost 10 mm.                                                                                                                            Hmotnost: 4,33 kg</t>
  </si>
  <si>
    <t>01.20</t>
  </si>
  <si>
    <t xml:space="preserve">ks </t>
  </si>
  <si>
    <t>Rychlospojka C52 s vnitřním závitem 2"
Materiál: nerez DIN 1.4581</t>
  </si>
  <si>
    <t>01.19</t>
  </si>
  <si>
    <t>Vsuvka 2" vnější závity
Materiál: nerez DIN 1.4404</t>
  </si>
  <si>
    <t>01.18</t>
  </si>
  <si>
    <t>Kulový kohout DN 2" s vnitřními závity
Materiál: nerez DIN 1.4401</t>
  </si>
  <si>
    <t>01.17</t>
  </si>
  <si>
    <t>Nipl přivařovací DN 50 s vnějším závitem 2"
Materiál: nerez DIN 1.4301</t>
  </si>
  <si>
    <t>01.16</t>
  </si>
  <si>
    <t>Redukce centrická Ø84/54x2 mm, nerezová podélně svařovaná, mořená 
Materiál: nerez DIN 1.4301</t>
  </si>
  <si>
    <t>01.15</t>
  </si>
  <si>
    <r>
      <t xml:space="preserve">Přírubový spoj jištěný proti posunu pro potrubí z PE DN 100 / </t>
    </r>
    <r>
      <rPr>
        <sz val="8"/>
        <rFont val="Arial"/>
        <family val="2"/>
        <charset val="238"/>
      </rPr>
      <t>Ø</t>
    </r>
    <r>
      <rPr>
        <sz val="9"/>
        <rFont val="Arial"/>
        <family val="2"/>
      </rPr>
      <t xml:space="preserve"> 110 mm              Materiál: příruba a upínací kroužek - tvárná litina EN-GJS-400 s epoxidovou povrchovou úpravou, těsnící kroužek a ploché těsnění - EPDM 
</t>
    </r>
  </si>
  <si>
    <t>01.14</t>
  </si>
  <si>
    <t>Redukce centrická Ø84/104x2 mm, nerezová podélně svařovaná, mořená 
Materiál: nerez DIN 1.4301</t>
  </si>
  <si>
    <t>01.13</t>
  </si>
  <si>
    <t>Koleno 90° nerezové podélně svařované, mořené Ø 84x2 mm, R = 1,5 D
Materiál: nerez DIN 1.4301</t>
  </si>
  <si>
    <t>01.12</t>
  </si>
  <si>
    <t>Nožové uzavírací šoupátko pro odpadní vodu DN 80 PN 10 bezpřírubové
Materiál: těleso ze šedé litiny, uzavírací deska z nerez oceli min. 17% Cr, vřeteno z nerez oceli min. 13% Cr, těsnění z NBR, tažná matice z mosazi
Povrchová ochrana: povrstvení vně i uvnitř epoxidovým práškem</t>
  </si>
  <si>
    <t>01.11</t>
  </si>
  <si>
    <t>Zpětná klapka s koulí pro odpadní vodu DN 80 PN 10
Materiál: těleso a víko z tvárné litiny, koule z hliníku povrstvená pryží z NBR, spojovací šrouby nerez, těsnění NBR
Povrchová ochrana: těžká protikorozní ochrana vně i uvnitř epoxidový prášek</t>
  </si>
  <si>
    <t>01.10</t>
  </si>
  <si>
    <t>Axiální spojka pevná pro potrubí Ø 84x2 mm
Materiál: nerez DIN 1.4301</t>
  </si>
  <si>
    <t>01.9</t>
  </si>
  <si>
    <t>Trubka nerezová podélně svařovaná, mořená Ø 84x2 mm
Materiál: nerez DIN 1.4301</t>
  </si>
  <si>
    <t>01.8</t>
  </si>
  <si>
    <t>Příruba plochá přivařovací s lištou DN 80, PN 10, tl. 20 mm (ČSN EN 1092-1+A1)
Napojované potrubí: Ø 84 mm
Materiál: nerez DIN 1.4301</t>
  </si>
  <si>
    <t>01.7</t>
  </si>
  <si>
    <r>
      <t xml:space="preserve">Horizontální kalové čerpadlo do suché jímky pro čerpání splaškových vod s příměsí písku
Pracovní bod: Q= 3 l/s, H= 19 m, příkon v provozním bodě 3,06 kW, hydraulická </t>
    </r>
    <r>
      <rPr>
        <sz val="9"/>
        <rFont val="Arial"/>
        <family val="2"/>
        <charset val="238"/>
      </rPr>
      <t>účinnost 22,7 %
Motor: P= 3,7 kW; 3x400 V; 50 Hz, I= 6,4 A, n= 2980 ot/min, 3 x termistor ve vinutí, IP 68, IE3
Hmotnost čerpadla s motorem cca 148 kg
Volný průchod nečistot 76 mm
Připojovací rozměry: výtlak DN 80 PN 10, sání DN 100 PN 10
Příslušenství: sací kus DN 100 s čistícím otvorem, kotevní materiál, kulový kohout 1" na zavodnění čerpadla
Materiál: těleso, mezitěleso - šedá litina EN-GJL-250, oběžné kolo - šedá litina EN-GJL-250, hřídel - chromová ocel 1.4021+QT800 , těsnění - NBR, dvojitá mechanická ucpávka SiC/SiC s olejovou komorou</t>
    </r>
  </si>
  <si>
    <t>01.6</t>
  </si>
  <si>
    <t>Nožové uzavírací šoupátko pro odpadní vodu DN 100 PN 10 bezpřírubové
Materiál: těleso ze šedé litiny, uzavírací deska z nerez oceli min. 17% Cr, vřeteno z nerez oceli min. 13% Cr, těsnění z NBR, tažná matice z mosazi
Povrchová ochrana: povrstvení vně i uvnitř epoxidovým práškem</t>
  </si>
  <si>
    <t>01.5</t>
  </si>
  <si>
    <t>Příruba plochá přivařovací s lištou DN 100, PN 10, tl. 22 mm (ČSN EN 1092-1+A1)
Napojované potrubí: Ø 104 mm
Materiál: nerez DIN 1.4301</t>
  </si>
  <si>
    <t>01.4</t>
  </si>
  <si>
    <t>Trubka nerezová podélně svařovaná, mořená Ø 104x2 mm
Materiál: nerez DIN 1.4301</t>
  </si>
  <si>
    <t>01.3</t>
  </si>
  <si>
    <t>Vtokový kus DN 150/100, nerezový podélně svařovaný, mořený 
Materiál: nerez DIN 1.4301</t>
  </si>
  <si>
    <t>01.2</t>
  </si>
  <si>
    <t xml:space="preserve">Česlicový koš pro potrubí DN 300, průliny 25 mm, včetně 2 ks vodicích tyčí, držáků vodicích tyčí a kotevního materiálu 
materiálové provedení koše a vodicích tyčí - nerez DIN 1.4301
vzdálenost osy přívodního potrubí od horní úrovně šachty 2,7 m
Hmotnost: 35 kg
</t>
  </si>
  <si>
    <t>01.1</t>
  </si>
  <si>
    <t>02. Čerpání odpadních vod</t>
  </si>
  <si>
    <t>PS-01 Technologická část strojní</t>
  </si>
  <si>
    <t>Kč (bez DPH)</t>
  </si>
  <si>
    <t>Kč</t>
  </si>
  <si>
    <t>Celková cena</t>
  </si>
  <si>
    <t xml:space="preserve">Cena / MJ </t>
  </si>
  <si>
    <t>Popis položky</t>
  </si>
  <si>
    <t>Poz.</t>
  </si>
  <si>
    <t>Celkem bez DPH:</t>
  </si>
  <si>
    <t>03.</t>
  </si>
  <si>
    <t>Instalační materiál</t>
  </si>
  <si>
    <t>02.</t>
  </si>
  <si>
    <t>Čerpání odpadních vod</t>
  </si>
  <si>
    <t>01.</t>
  </si>
  <si>
    <t>P.Č.</t>
  </si>
  <si>
    <t xml:space="preserve">Zhotovitel: </t>
  </si>
  <si>
    <t>Město Dačice, Krajířova 27, 380 13 Dačice</t>
  </si>
  <si>
    <t>Zeman Ludvík</t>
  </si>
  <si>
    <t>D.2 Technologická část strojní</t>
  </si>
  <si>
    <t xml:space="preserve">Část: </t>
  </si>
  <si>
    <t>Zpracoval:</t>
  </si>
  <si>
    <t>PS-01 Vystrojení čerpací stanice</t>
  </si>
  <si>
    <t xml:space="preserve">Objekt: </t>
  </si>
  <si>
    <t>Rekonstrukce vodovodu a kanalizace Dolní Němčice</t>
  </si>
  <si>
    <t xml:space="preserve">Stavba: </t>
  </si>
  <si>
    <t>Seznam strojů a zařízení -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</si>
</sst>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\ _K_č"/>
    <numFmt numFmtId="170" formatCode="#"/>
  </numFmts>
  <fonts count="90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name val="Arial CE"/>
      <family val="2"/>
      <charset val="238"/>
    </font>
    <font>
      <b/>
      <sz val="9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u/>
      <sz val="9"/>
      <name val="Arial"/>
      <family val="2"/>
    </font>
    <font>
      <u/>
      <sz val="9"/>
      <color indexed="10"/>
      <name val="Arial"/>
      <family val="2"/>
      <charset val="238"/>
    </font>
    <font>
      <u/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9"/>
      <name val="Calibri"/>
      <family val="2"/>
      <charset val="238"/>
    </font>
    <font>
      <vertAlign val="superscript"/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54" fillId="0" borderId="0" applyNumberFormat="0" applyFill="0" applyBorder="0" applyAlignment="0" applyProtection="0"/>
    <xf numFmtId="0" fontId="1" fillId="0" borderId="1"/>
    <xf numFmtId="44" fontId="69" fillId="0" borderId="1" applyFont="0" applyFill="0" applyBorder="0" applyAlignment="0" applyProtection="0"/>
    <xf numFmtId="0" fontId="73" fillId="0" borderId="1"/>
    <xf numFmtId="0" fontId="83" fillId="0" borderId="1"/>
    <xf numFmtId="0" fontId="73" fillId="0" borderId="1"/>
    <xf numFmtId="0" fontId="76" fillId="0" borderId="1"/>
    <xf numFmtId="0" fontId="76" fillId="0" borderId="1"/>
  </cellStyleXfs>
  <cellXfs count="56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4" fontId="2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0" borderId="23" xfId="0" applyNumberFormat="1" applyFont="1" applyBorder="1" applyAlignment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166" fontId="23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>
      <alignment horizontal="left" vertical="center"/>
    </xf>
    <xf numFmtId="0" fontId="53" fillId="0" borderId="1" xfId="0" applyFont="1" applyBorder="1" applyAlignment="1">
      <alignment vertical="top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left" vertical="center"/>
    </xf>
    <xf numFmtId="0" fontId="52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5" fillId="3" borderId="8" xfId="0" applyFont="1" applyFill="1" applyBorder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2" fillId="4" borderId="8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0" fontId="44" fillId="0" borderId="1" xfId="0" applyFont="1" applyBorder="1" applyAlignment="1">
      <alignment horizontal="center" vertical="center" wrapText="1"/>
    </xf>
    <xf numFmtId="49" fontId="46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  <xf numFmtId="0" fontId="56" fillId="0" borderId="1" xfId="2" applyFont="1" applyAlignment="1">
      <alignment horizontal="left" vertical="center"/>
    </xf>
    <xf numFmtId="2" fontId="56" fillId="0" borderId="1" xfId="2" applyNumberFormat="1" applyFont="1" applyAlignment="1">
      <alignment horizontal="left" vertical="center"/>
    </xf>
    <xf numFmtId="4" fontId="56" fillId="0" borderId="1" xfId="2" applyNumberFormat="1" applyFont="1" applyAlignment="1">
      <alignment horizontal="right" vertical="center"/>
    </xf>
    <xf numFmtId="2" fontId="56" fillId="0" borderId="1" xfId="2" applyNumberFormat="1" applyFont="1" applyAlignment="1">
      <alignment horizontal="center" vertical="center"/>
    </xf>
    <xf numFmtId="0" fontId="56" fillId="0" borderId="1" xfId="2" applyFont="1" applyAlignment="1">
      <alignment horizontal="center" vertical="center"/>
    </xf>
    <xf numFmtId="49" fontId="56" fillId="0" borderId="1" xfId="2" applyNumberFormat="1" applyFont="1" applyAlignment="1">
      <alignment horizontal="left" vertical="center"/>
    </xf>
    <xf numFmtId="0" fontId="57" fillId="0" borderId="1" xfId="2" applyFont="1" applyAlignment="1">
      <alignment horizontal="left" vertical="center"/>
    </xf>
    <xf numFmtId="0" fontId="56" fillId="0" borderId="32" xfId="2" applyFont="1" applyBorder="1" applyAlignment="1">
      <alignment horizontal="left" vertical="center"/>
    </xf>
    <xf numFmtId="0" fontId="57" fillId="0" borderId="32" xfId="2" applyFont="1" applyBorder="1" applyAlignment="1">
      <alignment horizontal="left" vertical="center"/>
    </xf>
    <xf numFmtId="4" fontId="58" fillId="0" borderId="32" xfId="2" applyNumberFormat="1" applyFont="1" applyBorder="1" applyAlignment="1">
      <alignment horizontal="right" vertical="center" wrapText="1"/>
    </xf>
    <xf numFmtId="4" fontId="59" fillId="0" borderId="32" xfId="2" applyNumberFormat="1" applyFont="1" applyBorder="1" applyAlignment="1">
      <alignment vertical="center"/>
    </xf>
    <xf numFmtId="0" fontId="58" fillId="0" borderId="32" xfId="2" applyFont="1" applyBorder="1" applyAlignment="1">
      <alignment horizontal="center" vertical="center" wrapText="1"/>
    </xf>
    <xf numFmtId="0" fontId="57" fillId="0" borderId="32" xfId="2" applyFont="1" applyBorder="1" applyAlignment="1">
      <alignment horizontal="center" vertical="center"/>
    </xf>
    <xf numFmtId="49" fontId="58" fillId="0" borderId="32" xfId="2" applyNumberFormat="1" applyFont="1" applyBorder="1" applyAlignment="1">
      <alignment horizontal="left" vertical="center" wrapText="1"/>
    </xf>
    <xf numFmtId="49" fontId="56" fillId="0" borderId="32" xfId="2" applyNumberFormat="1" applyFont="1" applyBorder="1" applyAlignment="1">
      <alignment horizontal="center" vertical="center"/>
    </xf>
    <xf numFmtId="0" fontId="56" fillId="0" borderId="32" xfId="2" applyFont="1" applyBorder="1" applyAlignment="1">
      <alignment horizontal="left" vertical="center" wrapText="1"/>
    </xf>
    <xf numFmtId="4" fontId="57" fillId="0" borderId="32" xfId="2" applyNumberFormat="1" applyFont="1" applyBorder="1" applyAlignment="1">
      <alignment vertical="center"/>
    </xf>
    <xf numFmtId="0" fontId="58" fillId="0" borderId="32" xfId="2" applyFont="1" applyBorder="1" applyAlignment="1">
      <alignment horizontal="center" vertical="center"/>
    </xf>
    <xf numFmtId="4" fontId="60" fillId="5" borderId="32" xfId="2" applyNumberFormat="1" applyFont="1" applyFill="1" applyBorder="1" applyAlignment="1">
      <alignment horizontal="right" vertical="center" wrapText="1"/>
    </xf>
    <xf numFmtId="0" fontId="61" fillId="5" borderId="32" xfId="2" applyFont="1" applyFill="1" applyBorder="1" applyAlignment="1">
      <alignment vertical="center"/>
    </xf>
    <xf numFmtId="49" fontId="61" fillId="5" borderId="32" xfId="2" applyNumberFormat="1" applyFont="1" applyFill="1" applyBorder="1" applyAlignment="1">
      <alignment horizontal="center" vertical="center"/>
    </xf>
    <xf numFmtId="4" fontId="57" fillId="0" borderId="32" xfId="2" applyNumberFormat="1" applyFont="1" applyBorder="1" applyAlignment="1">
      <alignment horizontal="right" vertical="center" wrapText="1"/>
    </xf>
    <xf numFmtId="4" fontId="62" fillId="0" borderId="32" xfId="2" applyNumberFormat="1" applyFont="1" applyBorder="1" applyAlignment="1" applyProtection="1">
      <alignment vertical="center" wrapText="1"/>
      <protection hidden="1"/>
    </xf>
    <xf numFmtId="0" fontId="57" fillId="0" borderId="32" xfId="2" applyFont="1" applyBorder="1" applyAlignment="1">
      <alignment horizontal="center" vertical="center" wrapText="1"/>
    </xf>
    <xf numFmtId="4" fontId="58" fillId="0" borderId="32" xfId="2" applyNumberFormat="1" applyFont="1" applyBorder="1" applyAlignment="1" applyProtection="1">
      <alignment vertical="center"/>
      <protection hidden="1"/>
    </xf>
    <xf numFmtId="49" fontId="57" fillId="0" borderId="32" xfId="2" applyNumberFormat="1" applyFont="1" applyBorder="1" applyAlignment="1">
      <alignment horizontal="center" vertical="center"/>
    </xf>
    <xf numFmtId="4" fontId="63" fillId="0" borderId="32" xfId="2" applyNumberFormat="1" applyFont="1" applyBorder="1" applyAlignment="1">
      <alignment horizontal="center" vertical="center" wrapText="1"/>
    </xf>
    <xf numFmtId="4" fontId="63" fillId="0" borderId="33" xfId="2" applyNumberFormat="1" applyFont="1" applyBorder="1" applyAlignment="1">
      <alignment horizontal="center" vertical="center" wrapText="1"/>
    </xf>
    <xf numFmtId="0" fontId="63" fillId="0" borderId="33" xfId="2" applyFont="1" applyBorder="1" applyAlignment="1">
      <alignment horizontal="center" vertical="center"/>
    </xf>
    <xf numFmtId="49" fontId="63" fillId="0" borderId="33" xfId="2" applyNumberFormat="1" applyFont="1" applyBorder="1" applyAlignment="1">
      <alignment horizontal="center" vertical="center"/>
    </xf>
    <xf numFmtId="4" fontId="64" fillId="0" borderId="31" xfId="2" applyNumberFormat="1" applyFont="1" applyBorder="1" applyAlignment="1">
      <alignment horizontal="right" vertical="center"/>
    </xf>
    <xf numFmtId="0" fontId="65" fillId="0" borderId="34" xfId="2" applyFont="1" applyBorder="1" applyAlignment="1">
      <alignment horizontal="right" vertical="center"/>
    </xf>
    <xf numFmtId="0" fontId="65" fillId="0" borderId="35" xfId="2" applyFont="1" applyBorder="1" applyAlignment="1">
      <alignment horizontal="right" vertical="center"/>
    </xf>
    <xf numFmtId="0" fontId="65" fillId="0" borderId="36" xfId="2" applyFont="1" applyBorder="1" applyAlignment="1">
      <alignment horizontal="right" vertical="center"/>
    </xf>
    <xf numFmtId="0" fontId="65" fillId="5" borderId="34" xfId="2" applyFont="1" applyFill="1" applyBorder="1" applyAlignment="1">
      <alignment horizontal="center" vertical="center"/>
    </xf>
    <xf numFmtId="0" fontId="65" fillId="5" borderId="25" xfId="2" applyFont="1" applyFill="1" applyBorder="1" applyAlignment="1">
      <alignment horizontal="center" vertical="center"/>
    </xf>
    <xf numFmtId="0" fontId="65" fillId="5" borderId="24" xfId="2" applyFont="1" applyFill="1" applyBorder="1" applyAlignment="1">
      <alignment horizontal="center" vertical="center"/>
    </xf>
    <xf numFmtId="4" fontId="57" fillId="0" borderId="1" xfId="2" applyNumberFormat="1" applyFont="1" applyAlignment="1">
      <alignment horizontal="right" vertical="center"/>
    </xf>
    <xf numFmtId="4" fontId="57" fillId="0" borderId="1" xfId="2" applyNumberFormat="1" applyFont="1" applyAlignment="1">
      <alignment horizontal="center" vertical="center"/>
    </xf>
    <xf numFmtId="0" fontId="57" fillId="0" borderId="1" xfId="2" applyFont="1" applyAlignment="1">
      <alignment horizontal="center" vertical="center"/>
    </xf>
    <xf numFmtId="49" fontId="57" fillId="0" borderId="1" xfId="2" applyNumberFormat="1" applyFont="1" applyAlignment="1">
      <alignment horizontal="center" vertical="center"/>
    </xf>
    <xf numFmtId="49" fontId="57" fillId="0" borderId="1" xfId="2" applyNumberFormat="1" applyFont="1" applyAlignment="1">
      <alignment horizontal="left" vertical="center"/>
    </xf>
    <xf numFmtId="4" fontId="57" fillId="0" borderId="1" xfId="2" applyNumberFormat="1" applyFont="1" applyAlignment="1">
      <alignment horizontal="left" vertical="center"/>
    </xf>
    <xf numFmtId="4" fontId="57" fillId="0" borderId="1" xfId="2" applyNumberFormat="1" applyFont="1" applyAlignment="1">
      <alignment vertical="center"/>
    </xf>
    <xf numFmtId="4" fontId="57" fillId="0" borderId="32" xfId="2" applyNumberFormat="1" applyFont="1" applyBorder="1" applyAlignment="1" applyProtection="1">
      <alignment horizontal="right" vertical="center" wrapText="1"/>
      <protection locked="0"/>
    </xf>
    <xf numFmtId="4" fontId="57" fillId="0" borderId="32" xfId="2" applyNumberFormat="1" applyFont="1" applyBorder="1" applyAlignment="1">
      <alignment horizontal="left" vertical="center"/>
    </xf>
    <xf numFmtId="4" fontId="57" fillId="0" borderId="32" xfId="2" applyNumberFormat="1" applyFont="1" applyBorder="1" applyAlignment="1" applyProtection="1">
      <alignment vertical="center"/>
      <protection hidden="1"/>
    </xf>
    <xf numFmtId="4" fontId="57" fillId="0" borderId="32" xfId="2" applyNumberFormat="1" applyFont="1" applyBorder="1" applyAlignment="1" applyProtection="1">
      <alignment horizontal="center" vertical="center"/>
      <protection hidden="1"/>
    </xf>
    <xf numFmtId="0" fontId="57" fillId="0" borderId="32" xfId="2" applyFont="1" applyBorder="1" applyAlignment="1" applyProtection="1">
      <alignment horizontal="center" vertical="center"/>
      <protection hidden="1"/>
    </xf>
    <xf numFmtId="49" fontId="57" fillId="0" borderId="32" xfId="2" applyNumberFormat="1" applyFont="1" applyBorder="1" applyAlignment="1" applyProtection="1">
      <alignment horizontal="center" vertical="center"/>
      <protection locked="0"/>
    </xf>
    <xf numFmtId="49" fontId="57" fillId="0" borderId="32" xfId="2" applyNumberFormat="1" applyFont="1" applyBorder="1" applyAlignment="1" applyProtection="1">
      <alignment horizontal="left" vertical="center"/>
      <protection locked="0"/>
    </xf>
    <xf numFmtId="4" fontId="57" fillId="0" borderId="32" xfId="2" applyNumberFormat="1" applyFont="1" applyBorder="1" applyAlignment="1" applyProtection="1">
      <alignment horizontal="center" vertical="center"/>
      <protection locked="0"/>
    </xf>
    <xf numFmtId="0" fontId="57" fillId="0" borderId="32" xfId="2" applyFont="1" applyBorder="1" applyAlignment="1" applyProtection="1">
      <alignment horizontal="center" vertical="center" wrapText="1"/>
      <protection hidden="1"/>
    </xf>
    <xf numFmtId="0" fontId="57" fillId="0" borderId="32" xfId="2" applyFont="1" applyBorder="1" applyAlignment="1" applyProtection="1">
      <alignment horizontal="left" vertical="center" wrapText="1"/>
      <protection hidden="1"/>
    </xf>
    <xf numFmtId="0" fontId="57" fillId="0" borderId="32" xfId="2" applyFont="1" applyBorder="1" applyAlignment="1" applyProtection="1">
      <alignment horizontal="center" vertical="center"/>
      <protection locked="0"/>
    </xf>
    <xf numFmtId="0" fontId="57" fillId="0" borderId="33" xfId="2" applyFont="1" applyBorder="1" applyAlignment="1" applyProtection="1">
      <alignment horizontal="center" vertical="center" wrapText="1"/>
      <protection hidden="1"/>
    </xf>
    <xf numFmtId="4" fontId="62" fillId="0" borderId="32" xfId="2" applyNumberFormat="1" applyFont="1" applyBorder="1" applyAlignment="1" applyProtection="1">
      <alignment horizontal="right" vertical="center"/>
      <protection locked="0"/>
    </xf>
    <xf numFmtId="49" fontId="57" fillId="0" borderId="32" xfId="2" applyNumberFormat="1" applyFont="1" applyBorder="1" applyAlignment="1" applyProtection="1">
      <alignment horizontal="left" vertical="center" wrapText="1"/>
      <protection hidden="1"/>
    </xf>
    <xf numFmtId="4" fontId="62" fillId="0" borderId="32" xfId="2" applyNumberFormat="1" applyFont="1" applyBorder="1" applyAlignment="1" applyProtection="1">
      <alignment vertical="center"/>
      <protection hidden="1"/>
    </xf>
    <xf numFmtId="4" fontId="57" fillId="0" borderId="32" xfId="2" applyNumberFormat="1" applyFont="1" applyBorder="1" applyAlignment="1" applyProtection="1">
      <alignment vertical="center" wrapText="1"/>
      <protection hidden="1"/>
    </xf>
    <xf numFmtId="0" fontId="57" fillId="0" borderId="32" xfId="2" applyFont="1" applyBorder="1" applyAlignment="1">
      <alignment horizontal="left" vertical="center" wrapText="1"/>
    </xf>
    <xf numFmtId="4" fontId="57" fillId="0" borderId="32" xfId="2" applyNumberFormat="1" applyFont="1" applyBorder="1" applyAlignment="1" applyProtection="1">
      <alignment horizontal="right" vertical="center"/>
      <protection locked="0"/>
    </xf>
    <xf numFmtId="0" fontId="57" fillId="0" borderId="32" xfId="2" applyFont="1" applyBorder="1" applyAlignment="1" applyProtection="1">
      <alignment horizontal="center" vertical="center" wrapText="1"/>
      <protection locked="0"/>
    </xf>
    <xf numFmtId="4" fontId="60" fillId="6" borderId="32" xfId="2" applyNumberFormat="1" applyFont="1" applyFill="1" applyBorder="1" applyAlignment="1">
      <alignment horizontal="right" vertical="center" wrapText="1"/>
    </xf>
    <xf numFmtId="0" fontId="60" fillId="5" borderId="34" xfId="2" applyFont="1" applyFill="1" applyBorder="1" applyAlignment="1" applyProtection="1">
      <alignment vertical="center" wrapText="1"/>
      <protection locked="0"/>
    </xf>
    <xf numFmtId="0" fontId="60" fillId="5" borderId="35" xfId="2" applyFont="1" applyFill="1" applyBorder="1" applyAlignment="1" applyProtection="1">
      <alignment vertical="center" wrapText="1"/>
      <protection locked="0"/>
    </xf>
    <xf numFmtId="0" fontId="60" fillId="5" borderId="36" xfId="2" applyFont="1" applyFill="1" applyBorder="1" applyAlignment="1" applyProtection="1">
      <alignment vertical="center" wrapText="1"/>
      <protection locked="0"/>
    </xf>
    <xf numFmtId="49" fontId="60" fillId="5" borderId="32" xfId="2" applyNumberFormat="1" applyFont="1" applyFill="1" applyBorder="1" applyAlignment="1" applyProtection="1">
      <alignment horizontal="center" vertical="center"/>
      <protection locked="0"/>
    </xf>
    <xf numFmtId="49" fontId="57" fillId="0" borderId="32" xfId="2" applyNumberFormat="1" applyFont="1" applyBorder="1" applyAlignment="1" applyProtection="1">
      <alignment horizontal="left" vertical="center" wrapText="1"/>
      <protection locked="0"/>
    </xf>
    <xf numFmtId="4" fontId="57" fillId="0" borderId="32" xfId="2" applyNumberFormat="1" applyFont="1" applyBorder="1" applyAlignment="1" applyProtection="1">
      <alignment vertical="center" wrapText="1"/>
      <protection locked="0"/>
    </xf>
    <xf numFmtId="49" fontId="57" fillId="0" borderId="32" xfId="2" applyNumberFormat="1" applyFont="1" applyBorder="1" applyAlignment="1" applyProtection="1">
      <alignment horizontal="center" vertical="center" wrapText="1"/>
      <protection hidden="1"/>
    </xf>
    <xf numFmtId="4" fontId="57" fillId="0" borderId="32" xfId="2" applyNumberFormat="1" applyFont="1" applyBorder="1" applyAlignment="1" applyProtection="1">
      <alignment vertical="center"/>
      <protection locked="0"/>
    </xf>
    <xf numFmtId="4" fontId="60" fillId="5" borderId="32" xfId="2" applyNumberFormat="1" applyFont="1" applyFill="1" applyBorder="1" applyAlignment="1" applyProtection="1">
      <alignment horizontal="right" vertical="center" wrapText="1"/>
      <protection locked="0"/>
    </xf>
    <xf numFmtId="0" fontId="60" fillId="5" borderId="34" xfId="2" applyFont="1" applyFill="1" applyBorder="1" applyAlignment="1" applyProtection="1">
      <alignment vertical="center"/>
      <protection locked="0"/>
    </xf>
    <xf numFmtId="0" fontId="60" fillId="5" borderId="35" xfId="2" applyFont="1" applyFill="1" applyBorder="1" applyAlignment="1" applyProtection="1">
      <alignment vertical="center"/>
      <protection locked="0"/>
    </xf>
    <xf numFmtId="0" fontId="60" fillId="5" borderId="36" xfId="2" applyFont="1" applyFill="1" applyBorder="1" applyAlignment="1" applyProtection="1">
      <alignment vertical="center"/>
      <protection locked="0"/>
    </xf>
    <xf numFmtId="4" fontId="66" fillId="0" borderId="32" xfId="2" applyNumberFormat="1" applyFont="1" applyBorder="1" applyAlignment="1">
      <alignment horizontal="center" vertical="center"/>
    </xf>
    <xf numFmtId="4" fontId="66" fillId="0" borderId="33" xfId="2" applyNumberFormat="1" applyFont="1" applyBorder="1" applyAlignment="1">
      <alignment horizontal="center" vertical="center"/>
    </xf>
    <xf numFmtId="0" fontId="66" fillId="0" borderId="33" xfId="2" applyFont="1" applyBorder="1" applyAlignment="1">
      <alignment horizontal="center" vertical="center"/>
    </xf>
    <xf numFmtId="49" fontId="66" fillId="0" borderId="33" xfId="2" applyNumberFormat="1" applyFont="1" applyBorder="1" applyAlignment="1">
      <alignment horizontal="center" vertical="center"/>
    </xf>
    <xf numFmtId="0" fontId="67" fillId="0" borderId="1" xfId="2" applyFont="1" applyAlignment="1">
      <alignment horizontal="left" vertical="center"/>
    </xf>
    <xf numFmtId="0" fontId="56" fillId="0" borderId="1" xfId="2" applyFont="1"/>
    <xf numFmtId="0" fontId="61" fillId="0" borderId="1" xfId="2" applyFont="1"/>
    <xf numFmtId="0" fontId="56" fillId="0" borderId="1" xfId="2" applyFont="1" applyProtection="1">
      <protection locked="0"/>
    </xf>
    <xf numFmtId="0" fontId="61" fillId="0" borderId="1" xfId="2" applyFont="1" applyProtection="1">
      <protection locked="0"/>
    </xf>
    <xf numFmtId="0" fontId="57" fillId="0" borderId="1" xfId="2" applyFont="1" applyAlignment="1">
      <alignment horizontal="left" vertical="center" wrapText="1"/>
    </xf>
    <xf numFmtId="0" fontId="68" fillId="0" borderId="1" xfId="2" applyFont="1"/>
    <xf numFmtId="0" fontId="56" fillId="0" borderId="32" xfId="2" applyFont="1" applyBorder="1" applyProtection="1">
      <protection locked="0"/>
    </xf>
    <xf numFmtId="0" fontId="56" fillId="0" borderId="34" xfId="2" applyFont="1" applyBorder="1" applyProtection="1">
      <protection locked="0"/>
    </xf>
    <xf numFmtId="0" fontId="56" fillId="0" borderId="35" xfId="2" applyFont="1" applyBorder="1" applyProtection="1">
      <protection locked="0"/>
    </xf>
    <xf numFmtId="0" fontId="56" fillId="0" borderId="36" xfId="2" applyFont="1" applyBorder="1" applyProtection="1">
      <protection locked="0"/>
    </xf>
    <xf numFmtId="0" fontId="61" fillId="0" borderId="32" xfId="2" applyFont="1" applyBorder="1" applyProtection="1">
      <protection locked="0"/>
    </xf>
    <xf numFmtId="4" fontId="56" fillId="0" borderId="32" xfId="3" applyNumberFormat="1" applyFont="1" applyBorder="1" applyAlignment="1" applyProtection="1">
      <alignment horizontal="right" vertical="center"/>
      <protection locked="0"/>
    </xf>
    <xf numFmtId="0" fontId="57" fillId="0" borderId="32" xfId="2" applyFont="1" applyBorder="1" applyAlignment="1" applyProtection="1">
      <alignment horizontal="left" vertical="center"/>
      <protection locked="0"/>
    </xf>
    <xf numFmtId="4" fontId="61" fillId="5" borderId="32" xfId="3" applyNumberFormat="1" applyFont="1" applyFill="1" applyBorder="1" applyAlignment="1" applyProtection="1">
      <alignment horizontal="right" vertical="center"/>
      <protection locked="0"/>
    </xf>
    <xf numFmtId="0" fontId="61" fillId="5" borderId="32" xfId="2" applyFont="1" applyFill="1" applyBorder="1" applyAlignment="1" applyProtection="1">
      <alignment horizontal="center" vertical="center"/>
      <protection locked="0"/>
    </xf>
    <xf numFmtId="0" fontId="61" fillId="5" borderId="32" xfId="2" applyFont="1" applyFill="1" applyBorder="1" applyAlignment="1" applyProtection="1">
      <alignment horizontal="center" vertical="center"/>
      <protection locked="0"/>
    </xf>
    <xf numFmtId="0" fontId="57" fillId="0" borderId="34" xfId="2" applyFont="1" applyBorder="1" applyAlignment="1" applyProtection="1">
      <alignment horizontal="left" vertical="center"/>
      <protection locked="0"/>
    </xf>
    <xf numFmtId="0" fontId="57" fillId="0" borderId="35" xfId="2" applyFont="1" applyBorder="1" applyAlignment="1" applyProtection="1">
      <alignment horizontal="left" vertical="center"/>
      <protection locked="0"/>
    </xf>
    <xf numFmtId="0" fontId="57" fillId="0" borderId="36" xfId="2" applyFont="1" applyBorder="1" applyAlignment="1" applyProtection="1">
      <alignment horizontal="left" vertical="center"/>
      <protection locked="0"/>
    </xf>
    <xf numFmtId="0" fontId="61" fillId="5" borderId="34" xfId="2" applyFont="1" applyFill="1" applyBorder="1" applyAlignment="1" applyProtection="1">
      <alignment horizontal="center" vertical="center"/>
      <protection locked="0"/>
    </xf>
    <xf numFmtId="0" fontId="61" fillId="5" borderId="35" xfId="2" applyFont="1" applyFill="1" applyBorder="1" applyAlignment="1" applyProtection="1">
      <alignment horizontal="center" vertical="center"/>
      <protection locked="0"/>
    </xf>
    <xf numFmtId="0" fontId="61" fillId="5" borderId="36" xfId="2" applyFont="1" applyFill="1" applyBorder="1" applyAlignment="1" applyProtection="1">
      <alignment horizontal="center" vertical="center"/>
      <protection locked="0"/>
    </xf>
    <xf numFmtId="49" fontId="63" fillId="0" borderId="32" xfId="3" applyNumberFormat="1" applyFont="1" applyBorder="1" applyAlignment="1" applyProtection="1">
      <alignment horizontal="right" vertical="center"/>
    </xf>
    <xf numFmtId="49" fontId="63" fillId="0" borderId="32" xfId="2" applyNumberFormat="1" applyFont="1" applyBorder="1" applyAlignment="1">
      <alignment horizontal="center" vertical="center"/>
    </xf>
    <xf numFmtId="0" fontId="70" fillId="0" borderId="1" xfId="2" applyFont="1"/>
    <xf numFmtId="4" fontId="71" fillId="0" borderId="32" xfId="3" applyNumberFormat="1" applyFont="1" applyBorder="1" applyAlignment="1" applyProtection="1">
      <alignment horizontal="right" vertical="center"/>
      <protection locked="0"/>
    </xf>
    <xf numFmtId="49" fontId="72" fillId="0" borderId="34" xfId="2" applyNumberFormat="1" applyFont="1" applyBorder="1" applyAlignment="1">
      <alignment horizontal="right" vertical="center"/>
    </xf>
    <xf numFmtId="49" fontId="72" fillId="0" borderId="35" xfId="2" applyNumberFormat="1" applyFont="1" applyBorder="1" applyAlignment="1">
      <alignment horizontal="right" vertical="center"/>
    </xf>
    <xf numFmtId="49" fontId="71" fillId="0" borderId="36" xfId="2" applyNumberFormat="1" applyFont="1" applyBorder="1" applyAlignment="1">
      <alignment horizontal="right" vertical="center"/>
    </xf>
    <xf numFmtId="49" fontId="65" fillId="5" borderId="34" xfId="2" applyNumberFormat="1" applyFont="1" applyFill="1" applyBorder="1" applyAlignment="1">
      <alignment horizontal="center" vertical="center"/>
    </xf>
    <xf numFmtId="49" fontId="65" fillId="5" borderId="35" xfId="2" applyNumberFormat="1" applyFont="1" applyFill="1" applyBorder="1" applyAlignment="1">
      <alignment horizontal="center" vertical="center"/>
    </xf>
    <xf numFmtId="49" fontId="65" fillId="5" borderId="36" xfId="2" applyNumberFormat="1" applyFont="1" applyFill="1" applyBorder="1" applyAlignment="1">
      <alignment horizontal="center" vertical="center"/>
    </xf>
    <xf numFmtId="49" fontId="56" fillId="0" borderId="34" xfId="2" applyNumberFormat="1" applyFont="1" applyBorder="1" applyAlignment="1">
      <alignment horizontal="center"/>
    </xf>
    <xf numFmtId="49" fontId="56" fillId="0" borderId="35" xfId="2" applyNumberFormat="1" applyFont="1" applyBorder="1" applyAlignment="1">
      <alignment horizontal="center"/>
    </xf>
    <xf numFmtId="49" fontId="56" fillId="0" borderId="31" xfId="2" applyNumberFormat="1" applyFont="1" applyBorder="1" applyAlignment="1">
      <alignment horizontal="center"/>
    </xf>
    <xf numFmtId="49" fontId="56" fillId="0" borderId="29" xfId="2" applyNumberFormat="1" applyFont="1" applyBorder="1" applyAlignment="1">
      <alignment horizontal="center"/>
    </xf>
    <xf numFmtId="49" fontId="56" fillId="0" borderId="30" xfId="2" applyNumberFormat="1" applyFont="1" applyBorder="1" applyAlignment="1">
      <alignment horizontal="center"/>
    </xf>
    <xf numFmtId="14" fontId="56" fillId="0" borderId="28" xfId="2" applyNumberFormat="1" applyFont="1" applyBorder="1" applyAlignment="1" applyProtection="1">
      <alignment horizontal="left"/>
      <protection locked="0"/>
    </xf>
    <xf numFmtId="14" fontId="56" fillId="0" borderId="1" xfId="2" applyNumberFormat="1" applyFont="1" applyAlignment="1" applyProtection="1">
      <alignment horizontal="left"/>
      <protection locked="0"/>
    </xf>
    <xf numFmtId="49" fontId="56" fillId="0" borderId="1" xfId="2" applyNumberFormat="1" applyFont="1" applyAlignment="1">
      <alignment horizontal="left"/>
    </xf>
    <xf numFmtId="49" fontId="56" fillId="0" borderId="27" xfId="2" applyNumberFormat="1" applyFont="1" applyBorder="1" applyAlignment="1">
      <alignment horizontal="left"/>
    </xf>
    <xf numFmtId="49" fontId="56" fillId="0" borderId="28" xfId="2" applyNumberFormat="1" applyFont="1" applyBorder="1" applyAlignment="1" applyProtection="1">
      <alignment horizontal="left"/>
      <protection locked="0"/>
    </xf>
    <xf numFmtId="49" fontId="56" fillId="0" borderId="1" xfId="2" applyNumberFormat="1" applyFont="1" applyAlignment="1" applyProtection="1">
      <alignment horizontal="left"/>
      <protection locked="0"/>
    </xf>
    <xf numFmtId="49" fontId="56" fillId="0" borderId="28" xfId="2" applyNumberFormat="1" applyFont="1" applyBorder="1" applyAlignment="1">
      <alignment horizontal="left"/>
    </xf>
    <xf numFmtId="49" fontId="56" fillId="0" borderId="26" xfId="2" applyNumberFormat="1" applyFont="1" applyBorder="1" applyAlignment="1">
      <alignment horizontal="center"/>
    </xf>
    <xf numFmtId="49" fontId="56" fillId="0" borderId="25" xfId="2" applyNumberFormat="1" applyFont="1" applyBorder="1" applyAlignment="1">
      <alignment horizontal="center"/>
    </xf>
    <xf numFmtId="49" fontId="56" fillId="0" borderId="24" xfId="2" applyNumberFormat="1" applyFont="1" applyBorder="1" applyAlignment="1">
      <alignment horizontal="center"/>
    </xf>
    <xf numFmtId="49" fontId="65" fillId="5" borderId="31" xfId="2" applyNumberFormat="1" applyFont="1" applyFill="1" applyBorder="1" applyAlignment="1" applyProtection="1">
      <alignment horizontal="center" vertical="center"/>
      <protection locked="0"/>
    </xf>
    <xf numFmtId="49" fontId="65" fillId="5" borderId="29" xfId="2" applyNumberFormat="1" applyFont="1" applyFill="1" applyBorder="1" applyAlignment="1" applyProtection="1">
      <alignment horizontal="center" vertical="center"/>
      <protection locked="0"/>
    </xf>
    <xf numFmtId="49" fontId="65" fillId="5" borderId="30" xfId="2" applyNumberFormat="1" applyFont="1" applyFill="1" applyBorder="1" applyAlignment="1" applyProtection="1">
      <alignment horizontal="center" vertical="center" wrapText="1"/>
      <protection locked="0"/>
    </xf>
    <xf numFmtId="49" fontId="56" fillId="5" borderId="28" xfId="2" applyNumberFormat="1" applyFont="1" applyFill="1" applyBorder="1" applyAlignment="1">
      <alignment horizontal="center"/>
    </xf>
    <xf numFmtId="49" fontId="56" fillId="5" borderId="1" xfId="2" applyNumberFormat="1" applyFont="1" applyFill="1" applyAlignment="1">
      <alignment horizontal="center"/>
    </xf>
    <xf numFmtId="49" fontId="56" fillId="5" borderId="27" xfId="2" applyNumberFormat="1" applyFont="1" applyFill="1" applyBorder="1" applyAlignment="1">
      <alignment horizontal="center"/>
    </xf>
    <xf numFmtId="49" fontId="56" fillId="5" borderId="26" xfId="2" applyNumberFormat="1" applyFont="1" applyFill="1" applyBorder="1" applyAlignment="1">
      <alignment horizontal="left"/>
    </xf>
    <xf numFmtId="49" fontId="56" fillId="5" borderId="25" xfId="2" applyNumberFormat="1" applyFont="1" applyFill="1" applyBorder="1" applyAlignment="1">
      <alignment horizontal="left"/>
    </xf>
    <xf numFmtId="49" fontId="56" fillId="5" borderId="24" xfId="2" applyNumberFormat="1" applyFont="1" applyFill="1" applyBorder="1" applyAlignment="1">
      <alignment horizontal="left"/>
    </xf>
    <xf numFmtId="0" fontId="74" fillId="0" borderId="1" xfId="4" applyFont="1" applyAlignment="1">
      <alignment vertical="top" wrapText="1"/>
    </xf>
    <xf numFmtId="168" fontId="74" fillId="0" borderId="1" xfId="4" applyNumberFormat="1" applyFont="1" applyAlignment="1">
      <alignment horizontal="center" vertical="top" wrapText="1"/>
    </xf>
    <xf numFmtId="0" fontId="74" fillId="0" borderId="1" xfId="4" applyFont="1" applyAlignment="1">
      <alignment horizontal="center" vertical="top" wrapText="1"/>
    </xf>
    <xf numFmtId="0" fontId="74" fillId="0" borderId="1" xfId="4" applyFont="1" applyAlignment="1">
      <alignment horizontal="left" vertical="top" wrapText="1"/>
    </xf>
    <xf numFmtId="49" fontId="74" fillId="0" borderId="1" xfId="4" applyNumberFormat="1" applyFont="1" applyAlignment="1">
      <alignment horizontal="left" vertical="top" wrapText="1"/>
    </xf>
    <xf numFmtId="4" fontId="74" fillId="0" borderId="1" xfId="4" applyNumberFormat="1" applyFont="1" applyAlignment="1">
      <alignment vertical="top" wrapText="1"/>
    </xf>
    <xf numFmtId="4" fontId="74" fillId="0" borderId="1" xfId="4" applyNumberFormat="1" applyFont="1" applyAlignment="1">
      <alignment horizontal="center" vertical="top" wrapText="1"/>
    </xf>
    <xf numFmtId="4" fontId="67" fillId="0" borderId="1" xfId="4" applyNumberFormat="1" applyFont="1" applyAlignment="1">
      <alignment horizontal="center" vertical="top" wrapText="1"/>
    </xf>
    <xf numFmtId="4" fontId="75" fillId="0" borderId="1" xfId="4" applyNumberFormat="1" applyFont="1" applyAlignment="1">
      <alignment horizontal="center" vertical="top" wrapText="1"/>
    </xf>
    <xf numFmtId="168" fontId="75" fillId="0" borderId="1" xfId="4" applyNumberFormat="1" applyFont="1" applyAlignment="1">
      <alignment horizontal="center" vertical="top" wrapText="1"/>
    </xf>
    <xf numFmtId="0" fontId="67" fillId="0" borderId="1" xfId="4" applyFont="1" applyAlignment="1">
      <alignment horizontal="center" vertical="top" wrapText="1"/>
    </xf>
    <xf numFmtId="0" fontId="76" fillId="0" borderId="1" xfId="4" applyFont="1" applyAlignment="1">
      <alignment horizontal="left" vertical="top" wrapText="1"/>
    </xf>
    <xf numFmtId="49" fontId="75" fillId="0" borderId="1" xfId="4" applyNumberFormat="1" applyFont="1" applyAlignment="1">
      <alignment horizontal="left" vertical="top" wrapText="1"/>
    </xf>
    <xf numFmtId="4" fontId="75" fillId="0" borderId="1" xfId="4" applyNumberFormat="1" applyFont="1" applyAlignment="1">
      <alignment vertical="top" wrapText="1"/>
    </xf>
    <xf numFmtId="0" fontId="73" fillId="0" borderId="1" xfId="4" applyAlignment="1">
      <alignment horizontal="left" vertical="top" wrapText="1"/>
    </xf>
    <xf numFmtId="0" fontId="67" fillId="0" borderId="1" xfId="4" applyFont="1" applyAlignment="1">
      <alignment horizontal="left" vertical="top" wrapText="1"/>
    </xf>
    <xf numFmtId="3" fontId="75" fillId="0" borderId="1" xfId="4" applyNumberFormat="1" applyFont="1" applyAlignment="1">
      <alignment horizontal="center" vertical="top" wrapText="1"/>
    </xf>
    <xf numFmtId="49" fontId="77" fillId="0" borderId="1" xfId="4" applyNumberFormat="1" applyFont="1" applyAlignment="1">
      <alignment horizontal="left" vertical="top" wrapText="1"/>
    </xf>
    <xf numFmtId="49" fontId="67" fillId="0" borderId="1" xfId="4" applyNumberFormat="1" applyFont="1" applyAlignment="1">
      <alignment horizontal="left" vertical="top" wrapText="1"/>
    </xf>
    <xf numFmtId="4" fontId="67" fillId="0" borderId="32" xfId="4" applyNumberFormat="1" applyFont="1" applyBorder="1" applyAlignment="1">
      <alignment horizontal="center" vertical="top" wrapText="1"/>
    </xf>
    <xf numFmtId="4" fontId="75" fillId="0" borderId="32" xfId="4" applyNumberFormat="1" applyFont="1" applyBorder="1" applyAlignment="1">
      <alignment horizontal="center" vertical="top" wrapText="1"/>
    </xf>
    <xf numFmtId="4" fontId="67" fillId="7" borderId="32" xfId="4" applyNumberFormat="1" applyFont="1" applyFill="1" applyBorder="1" applyAlignment="1">
      <alignment horizontal="center" vertical="top" wrapText="1"/>
    </xf>
    <xf numFmtId="0" fontId="67" fillId="0" borderId="32" xfId="4" applyFont="1" applyBorder="1" applyAlignment="1">
      <alignment horizontal="center" vertical="top" wrapText="1"/>
    </xf>
    <xf numFmtId="0" fontId="67" fillId="0" borderId="32" xfId="4" applyFont="1" applyBorder="1" applyAlignment="1">
      <alignment horizontal="left" vertical="top" wrapText="1"/>
    </xf>
    <xf numFmtId="49" fontId="67" fillId="0" borderId="32" xfId="4" applyNumberFormat="1" applyFont="1" applyBorder="1" applyAlignment="1">
      <alignment horizontal="left" vertical="top" wrapText="1"/>
    </xf>
    <xf numFmtId="4" fontId="75" fillId="7" borderId="32" xfId="4" applyNumberFormat="1" applyFont="1" applyFill="1" applyBorder="1" applyAlignment="1">
      <alignment horizontal="center" vertical="top" wrapText="1"/>
    </xf>
    <xf numFmtId="49" fontId="78" fillId="0" borderId="1" xfId="4" applyNumberFormat="1" applyFont="1" applyAlignment="1">
      <alignment horizontal="left" vertical="center" wrapText="1"/>
    </xf>
    <xf numFmtId="49" fontId="79" fillId="0" borderId="1" xfId="4" applyNumberFormat="1" applyFont="1" applyAlignment="1">
      <alignment horizontal="left" vertical="center" wrapText="1"/>
    </xf>
    <xf numFmtId="0" fontId="80" fillId="0" borderId="1" xfId="4" applyFont="1" applyAlignment="1">
      <alignment horizontal="left" vertical="top" wrapText="1"/>
    </xf>
    <xf numFmtId="49" fontId="80" fillId="0" borderId="1" xfId="4" applyNumberFormat="1" applyFont="1" applyAlignment="1">
      <alignment horizontal="left" vertical="center" wrapText="1"/>
    </xf>
    <xf numFmtId="0" fontId="75" fillId="0" borderId="32" xfId="4" applyFont="1" applyBorder="1" applyAlignment="1">
      <alignment horizontal="center" vertical="top" wrapText="1"/>
    </xf>
    <xf numFmtId="3" fontId="74" fillId="0" borderId="1" xfId="4" applyNumberFormat="1" applyFont="1" applyAlignment="1">
      <alignment vertical="top" wrapText="1"/>
    </xf>
    <xf numFmtId="0" fontId="67" fillId="0" borderId="32" xfId="5" applyFont="1" applyBorder="1" applyAlignment="1">
      <alignment horizontal="left" vertical="top" wrapText="1"/>
    </xf>
    <xf numFmtId="0" fontId="75" fillId="0" borderId="32" xfId="4" applyFont="1" applyBorder="1" applyAlignment="1">
      <alignment horizontal="left" vertical="top" wrapText="1"/>
    </xf>
    <xf numFmtId="0" fontId="67" fillId="0" borderId="32" xfId="4" applyFont="1" applyBorder="1" applyAlignment="1">
      <alignment vertical="center" wrapText="1"/>
    </xf>
    <xf numFmtId="0" fontId="67" fillId="0" borderId="32" xfId="4" applyFont="1" applyBorder="1" applyAlignment="1" applyProtection="1">
      <alignment horizontal="left" vertical="top" wrapText="1"/>
      <protection locked="0"/>
    </xf>
    <xf numFmtId="0" fontId="75" fillId="0" borderId="32" xfId="5" applyFont="1" applyBorder="1" applyAlignment="1">
      <alignment horizontal="left" vertical="top" wrapText="1"/>
    </xf>
    <xf numFmtId="0" fontId="75" fillId="0" borderId="1" xfId="4" applyFont="1" applyAlignment="1">
      <alignment horizontal="center" vertical="top" wrapText="1"/>
    </xf>
    <xf numFmtId="1" fontId="75" fillId="0" borderId="1" xfId="4" applyNumberFormat="1" applyFont="1" applyAlignment="1">
      <alignment horizontal="center" vertical="top" wrapText="1"/>
    </xf>
    <xf numFmtId="49" fontId="84" fillId="0" borderId="1" xfId="4" applyNumberFormat="1" applyFont="1" applyAlignment="1">
      <alignment horizontal="left" vertical="center" wrapText="1"/>
    </xf>
    <xf numFmtId="49" fontId="84" fillId="0" borderId="1" xfId="4" applyNumberFormat="1" applyFont="1" applyAlignment="1">
      <alignment horizontal="left" vertical="center" wrapText="1"/>
    </xf>
    <xf numFmtId="0" fontId="75" fillId="0" borderId="1" xfId="4" applyFont="1" applyAlignment="1">
      <alignment vertical="top" wrapText="1"/>
    </xf>
    <xf numFmtId="0" fontId="75" fillId="0" borderId="1" xfId="4" applyFont="1" applyAlignment="1">
      <alignment horizontal="left" vertical="top" wrapText="1"/>
    </xf>
    <xf numFmtId="0" fontId="75" fillId="0" borderId="1" xfId="4" applyFont="1" applyAlignment="1">
      <alignment horizontal="center" vertical="center" wrapText="1"/>
    </xf>
    <xf numFmtId="169" fontId="75" fillId="0" borderId="1" xfId="4" applyNumberFormat="1" applyFont="1" applyAlignment="1">
      <alignment horizontal="center" vertical="top" wrapText="1"/>
    </xf>
    <xf numFmtId="49" fontId="75" fillId="0" borderId="1" xfId="4" applyNumberFormat="1" applyFont="1" applyAlignment="1">
      <alignment horizontal="center" vertical="center" wrapText="1"/>
    </xf>
    <xf numFmtId="0" fontId="76" fillId="0" borderId="1" xfId="4" applyFont="1"/>
    <xf numFmtId="4" fontId="85" fillId="8" borderId="37" xfId="6" applyNumberFormat="1" applyFont="1" applyFill="1" applyBorder="1" applyAlignment="1">
      <alignment vertical="center"/>
    </xf>
    <xf numFmtId="168" fontId="86" fillId="8" borderId="38" xfId="6" applyNumberFormat="1" applyFont="1" applyFill="1" applyBorder="1" applyAlignment="1">
      <alignment vertical="center"/>
    </xf>
    <xf numFmtId="168" fontId="86" fillId="8" borderId="39" xfId="6" applyNumberFormat="1" applyFont="1" applyFill="1" applyBorder="1" applyAlignment="1">
      <alignment vertical="center"/>
    </xf>
    <xf numFmtId="0" fontId="86" fillId="8" borderId="40" xfId="4" applyFont="1" applyFill="1" applyBorder="1"/>
    <xf numFmtId="0" fontId="86" fillId="8" borderId="41" xfId="4" applyFont="1" applyFill="1" applyBorder="1"/>
    <xf numFmtId="0" fontId="85" fillId="8" borderId="42" xfId="6" applyFont="1" applyFill="1" applyBorder="1" applyAlignment="1">
      <alignment vertical="center"/>
    </xf>
    <xf numFmtId="4" fontId="73" fillId="0" borderId="43" xfId="6" applyNumberFormat="1" applyBorder="1" applyAlignment="1">
      <alignment vertical="center"/>
    </xf>
    <xf numFmtId="3" fontId="73" fillId="0" borderId="44" xfId="6" applyNumberFormat="1" applyBorder="1" applyAlignment="1">
      <alignment vertical="center"/>
    </xf>
    <xf numFmtId="3" fontId="73" fillId="0" borderId="45" xfId="6" applyNumberFormat="1" applyBorder="1" applyAlignment="1">
      <alignment vertical="center"/>
    </xf>
    <xf numFmtId="49" fontId="73" fillId="0" borderId="46" xfId="6" applyNumberFormat="1" applyBorder="1" applyAlignment="1">
      <alignment vertical="center"/>
    </xf>
    <xf numFmtId="0" fontId="73" fillId="0" borderId="47" xfId="6" applyBorder="1" applyAlignment="1">
      <alignment vertical="center"/>
    </xf>
    <xf numFmtId="0" fontId="73" fillId="0" borderId="48" xfId="6" applyBorder="1" applyAlignment="1">
      <alignment vertical="center"/>
    </xf>
    <xf numFmtId="4" fontId="73" fillId="0" borderId="49" xfId="6" applyNumberFormat="1" applyBorder="1" applyAlignment="1">
      <alignment vertical="center"/>
    </xf>
    <xf numFmtId="49" fontId="0" fillId="0" borderId="46" xfId="6" applyNumberFormat="1" applyFont="1" applyBorder="1" applyAlignment="1">
      <alignment vertical="center" wrapText="1"/>
    </xf>
    <xf numFmtId="0" fontId="73" fillId="0" borderId="48" xfId="6" applyBorder="1" applyAlignment="1">
      <alignment horizontal="center" vertical="center"/>
    </xf>
    <xf numFmtId="0" fontId="0" fillId="0" borderId="48" xfId="6" applyFont="1" applyBorder="1" applyAlignment="1">
      <alignment horizontal="center" vertical="center"/>
    </xf>
    <xf numFmtId="4" fontId="73" fillId="0" borderId="50" xfId="6" applyNumberFormat="1" applyBorder="1" applyAlignment="1">
      <alignment vertical="center"/>
    </xf>
    <xf numFmtId="3" fontId="73" fillId="0" borderId="51" xfId="6" applyNumberFormat="1" applyBorder="1" applyAlignment="1">
      <alignment vertical="center"/>
    </xf>
    <xf numFmtId="3" fontId="73" fillId="0" borderId="52" xfId="6" applyNumberFormat="1" applyBorder="1" applyAlignment="1">
      <alignment vertical="center"/>
    </xf>
    <xf numFmtId="0" fontId="73" fillId="0" borderId="53" xfId="6" applyBorder="1" applyAlignment="1">
      <alignment vertical="center"/>
    </xf>
    <xf numFmtId="0" fontId="0" fillId="0" borderId="54" xfId="6" applyFont="1" applyBorder="1" applyAlignment="1">
      <alignment horizontal="center" vertical="center"/>
    </xf>
    <xf numFmtId="0" fontId="62" fillId="0" borderId="37" xfId="7" applyFont="1" applyBorder="1" applyAlignment="1">
      <alignment horizontal="center" vertical="center" wrapText="1"/>
    </xf>
    <xf numFmtId="0" fontId="62" fillId="0" borderId="38" xfId="7" applyFont="1" applyBorder="1" applyAlignment="1">
      <alignment horizontal="center" vertical="center" wrapText="1"/>
    </xf>
    <xf numFmtId="0" fontId="62" fillId="0" borderId="39" xfId="7" applyFont="1" applyBorder="1" applyAlignment="1">
      <alignment horizontal="center" vertical="center" wrapText="1"/>
    </xf>
    <xf numFmtId="0" fontId="62" fillId="0" borderId="40" xfId="7" applyFont="1" applyBorder="1" applyAlignment="1">
      <alignment horizontal="center" vertical="center" wrapText="1"/>
    </xf>
    <xf numFmtId="0" fontId="62" fillId="0" borderId="41" xfId="7" applyFont="1" applyBorder="1" applyAlignment="1">
      <alignment horizontal="center" vertical="center" wrapText="1"/>
    </xf>
    <xf numFmtId="0" fontId="62" fillId="0" borderId="42" xfId="7" applyFont="1" applyBorder="1" applyAlignment="1">
      <alignment horizontal="center" vertical="center" wrapText="1"/>
    </xf>
    <xf numFmtId="0" fontId="62" fillId="0" borderId="55" xfId="7" applyFont="1" applyBorder="1" applyAlignment="1">
      <alignment horizontal="center"/>
    </xf>
    <xf numFmtId="0" fontId="62" fillId="0" borderId="56" xfId="7" applyFont="1" applyBorder="1"/>
    <xf numFmtId="0" fontId="62" fillId="0" borderId="1" xfId="7" applyFont="1"/>
    <xf numFmtId="0" fontId="62" fillId="0" borderId="57" xfId="7" applyFont="1" applyBorder="1"/>
    <xf numFmtId="14" fontId="62" fillId="0" borderId="58" xfId="7" applyNumberFormat="1" applyFont="1" applyBorder="1" applyAlignment="1">
      <alignment horizontal="left"/>
    </xf>
    <xf numFmtId="14" fontId="62" fillId="0" borderId="1" xfId="7" applyNumberFormat="1" applyFont="1"/>
    <xf numFmtId="0" fontId="76" fillId="0" borderId="58" xfId="4" applyFont="1" applyBorder="1"/>
    <xf numFmtId="0" fontId="76" fillId="0" borderId="1" xfId="4" applyFont="1"/>
    <xf numFmtId="170" fontId="62" fillId="0" borderId="1" xfId="8" applyNumberFormat="1" applyFont="1" applyAlignment="1" applyProtection="1">
      <alignment vertical="center"/>
      <protection locked="0"/>
    </xf>
    <xf numFmtId="0" fontId="62" fillId="0" borderId="58" xfId="7" applyFont="1" applyBorder="1"/>
    <xf numFmtId="0" fontId="87" fillId="0" borderId="1" xfId="7" applyFont="1"/>
    <xf numFmtId="0" fontId="87" fillId="0" borderId="57" xfId="7" applyFont="1" applyBorder="1"/>
    <xf numFmtId="0" fontId="62" fillId="0" borderId="58" xfId="7" applyFont="1" applyBorder="1" applyAlignment="1">
      <alignment horizontal="center"/>
    </xf>
    <xf numFmtId="0" fontId="88" fillId="0" borderId="59" xfId="7" applyFont="1" applyBorder="1" applyAlignment="1">
      <alignment horizontal="center"/>
    </xf>
    <xf numFmtId="0" fontId="88" fillId="0" borderId="60" xfId="7" applyFont="1" applyBorder="1"/>
    <xf numFmtId="0" fontId="89" fillId="0" borderId="61" xfId="7" applyFont="1" applyBorder="1"/>
  </cellXfs>
  <cellStyles count="9">
    <cellStyle name="Hypertextový odkaz" xfId="1" builtinId="8"/>
    <cellStyle name="Měna 2" xfId="3" xr:uid="{D138E904-8A0C-4C6A-99FC-5428084DABE3}"/>
    <cellStyle name="Normální" xfId="0" builtinId="0" customBuiltin="1"/>
    <cellStyle name="Normální 2" xfId="2" xr:uid="{A419060B-15A2-4C5F-86BA-50244E0150F9}"/>
    <cellStyle name="normální 2 2" xfId="5" xr:uid="{3BE58BF6-3CA0-409B-9A62-B52176A02078}"/>
    <cellStyle name="Normální 3" xfId="4" xr:uid="{B4B8C34F-5BB5-4A2F-A4B5-42838C7244BD}"/>
    <cellStyle name="normální_krycí list_soupis výkonů_vzt_stavební úpravy učiliště v Jh 306A" xfId="8" xr:uid="{4649E748-6205-4226-A38B-7A9AB72410A4}"/>
    <cellStyle name="normální_soupis vykonu MaR- BOSCH III - Jh 306 Zvýšení výkonu chlazení" xfId="6" xr:uid="{8B1B1778-7891-4B38-9032-188419B0B98D}"/>
    <cellStyle name="normální_soupis výkonů_vzt_stavební úpravy učiliště v Jh 306A" xfId="7" xr:uid="{D8A7AC26-F9B7-4D96-872D-7E94709E874C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41321610" TargetMode="External"/><Relationship Id="rId117" Type="http://schemas.openxmlformats.org/officeDocument/2006/relationships/hyperlink" Target="https://podminky.urs.cz/item/CS_URS_2025_01/460451292" TargetMode="External"/><Relationship Id="rId21" Type="http://schemas.openxmlformats.org/officeDocument/2006/relationships/hyperlink" Target="https://podminky.urs.cz/item/CS_URS_2025_01/274361411" TargetMode="External"/><Relationship Id="rId42" Type="http://schemas.openxmlformats.org/officeDocument/2006/relationships/hyperlink" Target="https://podminky.urs.cz/item/CS_URS_2025_01/423355914" TargetMode="External"/><Relationship Id="rId47" Type="http://schemas.openxmlformats.org/officeDocument/2006/relationships/hyperlink" Target="https://podminky.urs.cz/item/CS_URS_2025_01/565165111" TargetMode="External"/><Relationship Id="rId63" Type="http://schemas.openxmlformats.org/officeDocument/2006/relationships/hyperlink" Target="https://podminky.urs.cz/item/CS_URS_2025_01/952901411" TargetMode="External"/><Relationship Id="rId68" Type="http://schemas.openxmlformats.org/officeDocument/2006/relationships/hyperlink" Target="https://podminky.urs.cz/item/CS_URS_2025_01/953312125" TargetMode="External"/><Relationship Id="rId84" Type="http://schemas.openxmlformats.org/officeDocument/2006/relationships/hyperlink" Target="https://podminky.urs.cz/item/CS_URS_2025_01/985323111" TargetMode="External"/><Relationship Id="rId89" Type="http://schemas.openxmlformats.org/officeDocument/2006/relationships/hyperlink" Target="https://podminky.urs.cz/item/CS_URS_2025_01/997013111" TargetMode="External"/><Relationship Id="rId112" Type="http://schemas.openxmlformats.org/officeDocument/2006/relationships/hyperlink" Target="https://podminky.urs.cz/item/CS_URS_2025_01/460141112" TargetMode="External"/><Relationship Id="rId16" Type="http://schemas.openxmlformats.org/officeDocument/2006/relationships/hyperlink" Target="https://podminky.urs.cz/item/CS_URS_2025_01/181951112" TargetMode="External"/><Relationship Id="rId107" Type="http://schemas.openxmlformats.org/officeDocument/2006/relationships/hyperlink" Target="https://podminky.urs.cz/item/CS_URS_2025_01/783933161" TargetMode="External"/><Relationship Id="rId11" Type="http://schemas.openxmlformats.org/officeDocument/2006/relationships/hyperlink" Target="https://podminky.urs.cz/item/CS_URS_2025_01/174151101" TargetMode="External"/><Relationship Id="rId32" Type="http://schemas.openxmlformats.org/officeDocument/2006/relationships/hyperlink" Target="https://podminky.urs.cz/item/CS_URS_2025_01/359901211" TargetMode="External"/><Relationship Id="rId37" Type="http://schemas.openxmlformats.org/officeDocument/2006/relationships/hyperlink" Target="https://podminky.urs.cz/item/CS_URS_2025_01/411351011" TargetMode="External"/><Relationship Id="rId53" Type="http://schemas.openxmlformats.org/officeDocument/2006/relationships/hyperlink" Target="https://podminky.urs.cz/item/CS_URS_2025_01/871353121" TargetMode="External"/><Relationship Id="rId58" Type="http://schemas.openxmlformats.org/officeDocument/2006/relationships/hyperlink" Target="https://podminky.urs.cz/item/CS_URS_2025_01/899722114" TargetMode="External"/><Relationship Id="rId74" Type="http://schemas.openxmlformats.org/officeDocument/2006/relationships/hyperlink" Target="https://podminky.urs.cz/item/CS_URS_2025_01/977151127" TargetMode="External"/><Relationship Id="rId79" Type="http://schemas.openxmlformats.org/officeDocument/2006/relationships/hyperlink" Target="https://podminky.urs.cz/item/CS_URS_2025_01/985311312" TargetMode="External"/><Relationship Id="rId102" Type="http://schemas.openxmlformats.org/officeDocument/2006/relationships/hyperlink" Target="https://podminky.urs.cz/item/CS_URS_2025_01/998721102" TargetMode="External"/><Relationship Id="rId123" Type="http://schemas.openxmlformats.org/officeDocument/2006/relationships/hyperlink" Target="https://podminky.urs.cz/item/CS_URS_2025_01/460791213" TargetMode="External"/><Relationship Id="rId5" Type="http://schemas.openxmlformats.org/officeDocument/2006/relationships/hyperlink" Target="https://podminky.urs.cz/item/CS_URS_2025_01/132254206" TargetMode="External"/><Relationship Id="rId61" Type="http://schemas.openxmlformats.org/officeDocument/2006/relationships/hyperlink" Target="https://podminky.urs.cz/item/CS_URS_2025_01/933901311" TargetMode="External"/><Relationship Id="rId82" Type="http://schemas.openxmlformats.org/officeDocument/2006/relationships/hyperlink" Target="https://podminky.urs.cz/item/CS_URS_2025_01/985321111" TargetMode="External"/><Relationship Id="rId90" Type="http://schemas.openxmlformats.org/officeDocument/2006/relationships/hyperlink" Target="https://podminky.urs.cz/item/CS_URS_2025_01/997013501" TargetMode="External"/><Relationship Id="rId95" Type="http://schemas.openxmlformats.org/officeDocument/2006/relationships/hyperlink" Target="https://podminky.urs.cz/item/CS_URS_2025_01/711112053" TargetMode="External"/><Relationship Id="rId19" Type="http://schemas.openxmlformats.org/officeDocument/2006/relationships/hyperlink" Target="https://podminky.urs.cz/item/CS_URS_2025_01/274321191" TargetMode="External"/><Relationship Id="rId14" Type="http://schemas.openxmlformats.org/officeDocument/2006/relationships/hyperlink" Target="https://podminky.urs.cz/item/CS_URS_2025_01/181351003" TargetMode="External"/><Relationship Id="rId22" Type="http://schemas.openxmlformats.org/officeDocument/2006/relationships/hyperlink" Target="https://podminky.urs.cz/item/CS_URS_2025_01/310901115" TargetMode="External"/><Relationship Id="rId27" Type="http://schemas.openxmlformats.org/officeDocument/2006/relationships/hyperlink" Target="https://podminky.urs.cz/item/CS_URS_2025_01/341351111" TargetMode="External"/><Relationship Id="rId30" Type="http://schemas.openxmlformats.org/officeDocument/2006/relationships/hyperlink" Target="https://podminky.urs.cz/item/CS_URS_2025_01/341361821" TargetMode="External"/><Relationship Id="rId35" Type="http://schemas.openxmlformats.org/officeDocument/2006/relationships/hyperlink" Target="https://podminky.urs.cz/item/CS_URS_2025_01/389381001" TargetMode="External"/><Relationship Id="rId43" Type="http://schemas.openxmlformats.org/officeDocument/2006/relationships/hyperlink" Target="https://podminky.urs.cz/item/CS_URS_2025_01/451572111" TargetMode="External"/><Relationship Id="rId48" Type="http://schemas.openxmlformats.org/officeDocument/2006/relationships/hyperlink" Target="https://podminky.urs.cz/item/CS_URS_2025_01/577133111" TargetMode="External"/><Relationship Id="rId56" Type="http://schemas.openxmlformats.org/officeDocument/2006/relationships/hyperlink" Target="https://podminky.urs.cz/item/CS_URS_2025_01/894411121" TargetMode="External"/><Relationship Id="rId64" Type="http://schemas.openxmlformats.org/officeDocument/2006/relationships/hyperlink" Target="https://podminky.urs.cz/item/CS_URS_2025_01/952903112" TargetMode="External"/><Relationship Id="rId69" Type="http://schemas.openxmlformats.org/officeDocument/2006/relationships/hyperlink" Target="https://podminky.urs.cz/item/CS_URS_2025_01/953334121" TargetMode="External"/><Relationship Id="rId77" Type="http://schemas.openxmlformats.org/officeDocument/2006/relationships/hyperlink" Target="https://podminky.urs.cz/item/CS_URS_2025_01/985131111" TargetMode="External"/><Relationship Id="rId100" Type="http://schemas.openxmlformats.org/officeDocument/2006/relationships/hyperlink" Target="https://podminky.urs.cz/item/CS_URS_2025_01/721174063" TargetMode="External"/><Relationship Id="rId105" Type="http://schemas.openxmlformats.org/officeDocument/2006/relationships/hyperlink" Target="https://podminky.urs.cz/item/CS_URS_2025_01/767161814" TargetMode="External"/><Relationship Id="rId113" Type="http://schemas.openxmlformats.org/officeDocument/2006/relationships/hyperlink" Target="https://podminky.urs.cz/item/CS_URS_2025_01/460171282" TargetMode="External"/><Relationship Id="rId118" Type="http://schemas.openxmlformats.org/officeDocument/2006/relationships/hyperlink" Target="https://podminky.urs.cz/item/CS_URS_2025_01/460571111" TargetMode="External"/><Relationship Id="rId8" Type="http://schemas.openxmlformats.org/officeDocument/2006/relationships/hyperlink" Target="https://podminky.urs.cz/item/CS_URS_2025_01/132554206" TargetMode="External"/><Relationship Id="rId51" Type="http://schemas.openxmlformats.org/officeDocument/2006/relationships/hyperlink" Target="https://podminky.urs.cz/item/CS_URS_2025_01/637211122" TargetMode="External"/><Relationship Id="rId72" Type="http://schemas.openxmlformats.org/officeDocument/2006/relationships/hyperlink" Target="https://podminky.urs.cz/item/CS_URS_2025_01/977151118" TargetMode="External"/><Relationship Id="rId80" Type="http://schemas.openxmlformats.org/officeDocument/2006/relationships/hyperlink" Target="https://podminky.urs.cz/item/CS_URS_2025_01/985312111" TargetMode="External"/><Relationship Id="rId85" Type="http://schemas.openxmlformats.org/officeDocument/2006/relationships/hyperlink" Target="https://podminky.urs.cz/item/CS_URS_2025_01/985323112" TargetMode="External"/><Relationship Id="rId93" Type="http://schemas.openxmlformats.org/officeDocument/2006/relationships/hyperlink" Target="https://podminky.urs.cz/item/CS_URS_2025_01/998142251" TargetMode="External"/><Relationship Id="rId98" Type="http://schemas.openxmlformats.org/officeDocument/2006/relationships/hyperlink" Target="https://podminky.urs.cz/item/CS_URS_2025_01/711192101" TargetMode="External"/><Relationship Id="rId121" Type="http://schemas.openxmlformats.org/officeDocument/2006/relationships/hyperlink" Target="https://podminky.urs.cz/item/CS_URS_2025_01/460661112" TargetMode="External"/><Relationship Id="rId3" Type="http://schemas.openxmlformats.org/officeDocument/2006/relationships/hyperlink" Target="https://podminky.urs.cz/item/CS_URS_2025_01/121151123" TargetMode="External"/><Relationship Id="rId12" Type="http://schemas.openxmlformats.org/officeDocument/2006/relationships/hyperlink" Target="https://podminky.urs.cz/item/CS_URS_2025_01/174151102" TargetMode="External"/><Relationship Id="rId17" Type="http://schemas.openxmlformats.org/officeDocument/2006/relationships/hyperlink" Target="https://podminky.urs.cz/item/CS_URS_2025_01/213141112" TargetMode="External"/><Relationship Id="rId25" Type="http://schemas.openxmlformats.org/officeDocument/2006/relationships/hyperlink" Target="https://podminky.urs.cz/item/CS_URS_2025_01/331271126" TargetMode="External"/><Relationship Id="rId33" Type="http://schemas.openxmlformats.org/officeDocument/2006/relationships/hyperlink" Target="https://podminky.urs.cz/item/CS_URS_2025_01/380326241" TargetMode="External"/><Relationship Id="rId38" Type="http://schemas.openxmlformats.org/officeDocument/2006/relationships/hyperlink" Target="https://podminky.urs.cz/item/CS_URS_2025_01/411351012" TargetMode="External"/><Relationship Id="rId46" Type="http://schemas.openxmlformats.org/officeDocument/2006/relationships/hyperlink" Target="https://podminky.urs.cz/item/CS_URS_2025_01/564952114" TargetMode="External"/><Relationship Id="rId59" Type="http://schemas.openxmlformats.org/officeDocument/2006/relationships/hyperlink" Target="https://podminky.urs.cz/item/CS_URS_2025_01/916131113" TargetMode="External"/><Relationship Id="rId67" Type="http://schemas.openxmlformats.org/officeDocument/2006/relationships/hyperlink" Target="https://podminky.urs.cz/item/CS_URS_2025_01/952905221" TargetMode="External"/><Relationship Id="rId103" Type="http://schemas.openxmlformats.org/officeDocument/2006/relationships/hyperlink" Target="https://podminky.urs.cz/item/CS_URS_2025_01/764244407" TargetMode="External"/><Relationship Id="rId108" Type="http://schemas.openxmlformats.org/officeDocument/2006/relationships/hyperlink" Target="https://podminky.urs.cz/item/CS_URS_2025_01/783947163" TargetMode="External"/><Relationship Id="rId116" Type="http://schemas.openxmlformats.org/officeDocument/2006/relationships/hyperlink" Target="https://podminky.urs.cz/item/CS_URS_2025_01/460361121" TargetMode="External"/><Relationship Id="rId124" Type="http://schemas.openxmlformats.org/officeDocument/2006/relationships/hyperlink" Target="https://podminky.urs.cz/item/CS_URS_2025_01/469981111" TargetMode="External"/><Relationship Id="rId20" Type="http://schemas.openxmlformats.org/officeDocument/2006/relationships/hyperlink" Target="https://podminky.urs.cz/item/CS_URS_2025_01/274354111" TargetMode="External"/><Relationship Id="rId41" Type="http://schemas.openxmlformats.org/officeDocument/2006/relationships/hyperlink" Target="https://podminky.urs.cz/item/CS_URS_2025_01/423355314" TargetMode="External"/><Relationship Id="rId54" Type="http://schemas.openxmlformats.org/officeDocument/2006/relationships/hyperlink" Target="https://podminky.urs.cz/item/CS_URS_2025_01/892352121" TargetMode="External"/><Relationship Id="rId62" Type="http://schemas.openxmlformats.org/officeDocument/2006/relationships/hyperlink" Target="https://podminky.urs.cz/item/CS_URS_2025_01/949101112" TargetMode="External"/><Relationship Id="rId70" Type="http://schemas.openxmlformats.org/officeDocument/2006/relationships/hyperlink" Target="https://podminky.urs.cz/item/CS_URS_2025_01/953943125" TargetMode="External"/><Relationship Id="rId75" Type="http://schemas.openxmlformats.org/officeDocument/2006/relationships/hyperlink" Target="https://podminky.urs.cz/item/CS_URS_2025_01/977151129" TargetMode="External"/><Relationship Id="rId83" Type="http://schemas.openxmlformats.org/officeDocument/2006/relationships/hyperlink" Target="https://podminky.urs.cz/item/CS_URS_2025_01/985321112" TargetMode="External"/><Relationship Id="rId88" Type="http://schemas.openxmlformats.org/officeDocument/2006/relationships/hyperlink" Target="https://podminky.urs.cz/item/CS_URS_2025_01/899910211" TargetMode="External"/><Relationship Id="rId91" Type="http://schemas.openxmlformats.org/officeDocument/2006/relationships/hyperlink" Target="https://podminky.urs.cz/item/CS_URS_2025_01/997013509" TargetMode="External"/><Relationship Id="rId96" Type="http://schemas.openxmlformats.org/officeDocument/2006/relationships/hyperlink" Target="https://podminky.urs.cz/item/CS_URS_2025_01/711141559" TargetMode="External"/><Relationship Id="rId111" Type="http://schemas.openxmlformats.org/officeDocument/2006/relationships/hyperlink" Target="https://podminky.urs.cz/item/CS_URS_2025_01/46002112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32354206" TargetMode="External"/><Relationship Id="rId15" Type="http://schemas.openxmlformats.org/officeDocument/2006/relationships/hyperlink" Target="https://podminky.urs.cz/item/CS_URS_2025_01/181411131" TargetMode="External"/><Relationship Id="rId23" Type="http://schemas.openxmlformats.org/officeDocument/2006/relationships/hyperlink" Target="https://podminky.urs.cz/item/CS_URS_2025_01/317121102" TargetMode="External"/><Relationship Id="rId28" Type="http://schemas.openxmlformats.org/officeDocument/2006/relationships/hyperlink" Target="https://podminky.urs.cz/item/CS_URS_2025_01/341351112" TargetMode="External"/><Relationship Id="rId36" Type="http://schemas.openxmlformats.org/officeDocument/2006/relationships/hyperlink" Target="https://podminky.urs.cz/item/CS_URS_2025_01/411321616" TargetMode="External"/><Relationship Id="rId49" Type="http://schemas.openxmlformats.org/officeDocument/2006/relationships/hyperlink" Target="https://podminky.urs.cz/item/CS_URS_2025_01/623631001" TargetMode="External"/><Relationship Id="rId57" Type="http://schemas.openxmlformats.org/officeDocument/2006/relationships/hyperlink" Target="https://podminky.urs.cz/item/CS_URS_2025_01/899102112" TargetMode="External"/><Relationship Id="rId106" Type="http://schemas.openxmlformats.org/officeDocument/2006/relationships/hyperlink" Target="https://podminky.urs.cz/item/CS_URS_2025_01/998767102" TargetMode="External"/><Relationship Id="rId114" Type="http://schemas.openxmlformats.org/officeDocument/2006/relationships/hyperlink" Target="https://podminky.urs.cz/item/CS_URS_2025_01/460341113" TargetMode="External"/><Relationship Id="rId119" Type="http://schemas.openxmlformats.org/officeDocument/2006/relationships/hyperlink" Target="https://podminky.urs.cz/item/CS_URS_2025_01/460581121" TargetMode="External"/><Relationship Id="rId10" Type="http://schemas.openxmlformats.org/officeDocument/2006/relationships/hyperlink" Target="https://podminky.urs.cz/item/CS_URS_2025_01/151101112" TargetMode="External"/><Relationship Id="rId31" Type="http://schemas.openxmlformats.org/officeDocument/2006/relationships/hyperlink" Target="https://podminky.urs.cz/item/CS_URS_2025_01/359901111" TargetMode="External"/><Relationship Id="rId44" Type="http://schemas.openxmlformats.org/officeDocument/2006/relationships/hyperlink" Target="https://podminky.urs.cz/item/CS_URS_2025_01/457311117" TargetMode="External"/><Relationship Id="rId52" Type="http://schemas.openxmlformats.org/officeDocument/2006/relationships/hyperlink" Target="https://podminky.urs.cz/item/CS_URS_2025_01/810391811" TargetMode="External"/><Relationship Id="rId60" Type="http://schemas.openxmlformats.org/officeDocument/2006/relationships/hyperlink" Target="https://podminky.urs.cz/item/CS_URS_2025_01/933901111" TargetMode="External"/><Relationship Id="rId65" Type="http://schemas.openxmlformats.org/officeDocument/2006/relationships/hyperlink" Target="https://podminky.urs.cz/item/CS_URS_2025_01/952903119" TargetMode="External"/><Relationship Id="rId73" Type="http://schemas.openxmlformats.org/officeDocument/2006/relationships/hyperlink" Target="https://podminky.urs.cz/item/CS_URS_2025_01/977151123" TargetMode="External"/><Relationship Id="rId78" Type="http://schemas.openxmlformats.org/officeDocument/2006/relationships/hyperlink" Target="https://podminky.urs.cz/item/CS_URS_2025_01/985311112" TargetMode="External"/><Relationship Id="rId81" Type="http://schemas.openxmlformats.org/officeDocument/2006/relationships/hyperlink" Target="https://podminky.urs.cz/item/CS_URS_2025_01/985312131" TargetMode="External"/><Relationship Id="rId86" Type="http://schemas.openxmlformats.org/officeDocument/2006/relationships/hyperlink" Target="https://podminky.urs.cz/item/CS_URS_2025_01/985324111" TargetMode="External"/><Relationship Id="rId94" Type="http://schemas.openxmlformats.org/officeDocument/2006/relationships/hyperlink" Target="https://podminky.urs.cz/item/CS_URS_2025_01/711111001" TargetMode="External"/><Relationship Id="rId99" Type="http://schemas.openxmlformats.org/officeDocument/2006/relationships/hyperlink" Target="https://podminky.urs.cz/item/CS_URS_2025_01/998711101" TargetMode="External"/><Relationship Id="rId101" Type="http://schemas.openxmlformats.org/officeDocument/2006/relationships/hyperlink" Target="https://podminky.urs.cz/item/CS_URS_2025_01/721273153" TargetMode="External"/><Relationship Id="rId122" Type="http://schemas.openxmlformats.org/officeDocument/2006/relationships/hyperlink" Target="https://podminky.urs.cz/item/CS_URS_2025_01/460671112" TargetMode="External"/><Relationship Id="rId4" Type="http://schemas.openxmlformats.org/officeDocument/2006/relationships/hyperlink" Target="https://podminky.urs.cz/item/CS_URS_2025_01/122252203" TargetMode="External"/><Relationship Id="rId9" Type="http://schemas.openxmlformats.org/officeDocument/2006/relationships/hyperlink" Target="https://podminky.urs.cz/item/CS_URS_2025_01/151101102" TargetMode="External"/><Relationship Id="rId13" Type="http://schemas.openxmlformats.org/officeDocument/2006/relationships/hyperlink" Target="https://podminky.urs.cz/item/CS_URS_2025_01/175111101" TargetMode="External"/><Relationship Id="rId18" Type="http://schemas.openxmlformats.org/officeDocument/2006/relationships/hyperlink" Target="https://podminky.urs.cz/item/CS_URS_2025_01/274321118" TargetMode="External"/><Relationship Id="rId39" Type="http://schemas.openxmlformats.org/officeDocument/2006/relationships/hyperlink" Target="https://podminky.urs.cz/item/CS_URS_2025_01/411354333" TargetMode="External"/><Relationship Id="rId109" Type="http://schemas.openxmlformats.org/officeDocument/2006/relationships/hyperlink" Target="https://podminky.urs.cz/item/CS_URS_2025_01/783997151" TargetMode="External"/><Relationship Id="rId34" Type="http://schemas.openxmlformats.org/officeDocument/2006/relationships/hyperlink" Target="https://podminky.urs.cz/item/CS_URS_2025_01/380361011" TargetMode="External"/><Relationship Id="rId50" Type="http://schemas.openxmlformats.org/officeDocument/2006/relationships/hyperlink" Target="https://podminky.urs.cz/item/CS_URS_2025_01/631319211" TargetMode="External"/><Relationship Id="rId55" Type="http://schemas.openxmlformats.org/officeDocument/2006/relationships/hyperlink" Target="https://podminky.urs.cz/item/CS_URS_2025_01/894118001" TargetMode="External"/><Relationship Id="rId76" Type="http://schemas.openxmlformats.org/officeDocument/2006/relationships/hyperlink" Target="https://podminky.urs.cz/item/CS_URS_2025_01/985121122" TargetMode="External"/><Relationship Id="rId97" Type="http://schemas.openxmlformats.org/officeDocument/2006/relationships/hyperlink" Target="https://podminky.urs.cz/item/CS_URS_2025_01/711191101" TargetMode="External"/><Relationship Id="rId104" Type="http://schemas.openxmlformats.org/officeDocument/2006/relationships/hyperlink" Target="https://podminky.urs.cz/item/CS_URS_2025_01/998764101" TargetMode="External"/><Relationship Id="rId120" Type="http://schemas.openxmlformats.org/officeDocument/2006/relationships/hyperlink" Target="https://podminky.urs.cz/item/CS_URS_2025_01/460641113" TargetMode="External"/><Relationship Id="rId125" Type="http://schemas.openxmlformats.org/officeDocument/2006/relationships/drawing" Target="../drawings/drawing9.xml"/><Relationship Id="rId7" Type="http://schemas.openxmlformats.org/officeDocument/2006/relationships/hyperlink" Target="https://podminky.urs.cz/item/CS_URS_2025_01/132454206" TargetMode="External"/><Relationship Id="rId71" Type="http://schemas.openxmlformats.org/officeDocument/2006/relationships/hyperlink" Target="https://podminky.urs.cz/item/CS_URS_2025_01/953961215" TargetMode="External"/><Relationship Id="rId92" Type="http://schemas.openxmlformats.org/officeDocument/2006/relationships/hyperlink" Target="https://podminky.urs.cz/item/CS_URS_2025_01/997013602" TargetMode="External"/><Relationship Id="rId2" Type="http://schemas.openxmlformats.org/officeDocument/2006/relationships/hyperlink" Target="https://podminky.urs.cz/item/CS_URS_2025_01/115101301" TargetMode="External"/><Relationship Id="rId29" Type="http://schemas.openxmlformats.org/officeDocument/2006/relationships/hyperlink" Target="https://podminky.urs.cz/item/CS_URS_2025_01/341361221" TargetMode="External"/><Relationship Id="rId24" Type="http://schemas.openxmlformats.org/officeDocument/2006/relationships/hyperlink" Target="https://podminky.urs.cz/item/CS_URS_2025_01/320902021" TargetMode="External"/><Relationship Id="rId40" Type="http://schemas.openxmlformats.org/officeDocument/2006/relationships/hyperlink" Target="https://podminky.urs.cz/item/CS_URS_2025_01/411354334" TargetMode="External"/><Relationship Id="rId45" Type="http://schemas.openxmlformats.org/officeDocument/2006/relationships/hyperlink" Target="https://podminky.urs.cz/item/CS_URS_2025_01/564851113" TargetMode="External"/><Relationship Id="rId66" Type="http://schemas.openxmlformats.org/officeDocument/2006/relationships/hyperlink" Target="https://podminky.urs.cz/item/CS_URS_2025_01/952905121" TargetMode="External"/><Relationship Id="rId87" Type="http://schemas.openxmlformats.org/officeDocument/2006/relationships/hyperlink" Target="https://podminky.urs.cz/item/CS_URS_2025_01/985331114" TargetMode="External"/><Relationship Id="rId110" Type="http://schemas.openxmlformats.org/officeDocument/2006/relationships/hyperlink" Target="https://podminky.urs.cz/item/CS_URS_2025_01/784351055" TargetMode="External"/><Relationship Id="rId115" Type="http://schemas.openxmlformats.org/officeDocument/2006/relationships/hyperlink" Target="https://podminky.urs.cz/item/CS_URS_2025_01/460341121" TargetMode="External"/></Relationships>
</file>

<file path=xl/worksheets/_rels/sheet15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151201301" TargetMode="External"/><Relationship Id="rId21" Type="http://schemas.openxmlformats.org/officeDocument/2006/relationships/hyperlink" Target="https://podminky.urs.cz/item/CS_URS_2025_01/141721333" TargetMode="External"/><Relationship Id="rId34" Type="http://schemas.openxmlformats.org/officeDocument/2006/relationships/hyperlink" Target="https://podminky.urs.cz/item/CS_URS_2025_01/162651132" TargetMode="External"/><Relationship Id="rId42" Type="http://schemas.openxmlformats.org/officeDocument/2006/relationships/hyperlink" Target="https://podminky.urs.cz/item/CS_URS_2025_01/181451131" TargetMode="External"/><Relationship Id="rId47" Type="http://schemas.openxmlformats.org/officeDocument/2006/relationships/hyperlink" Target="https://podminky.urs.cz/item/CS_URS_2025_01/242111111" TargetMode="External"/><Relationship Id="rId50" Type="http://schemas.openxmlformats.org/officeDocument/2006/relationships/hyperlink" Target="https://podminky.urs.cz/item/CS_URS_2025_01/273351121" TargetMode="External"/><Relationship Id="rId55" Type="http://schemas.openxmlformats.org/officeDocument/2006/relationships/hyperlink" Target="https://podminky.urs.cz/item/CS_URS_2025_01/359901111" TargetMode="External"/><Relationship Id="rId63" Type="http://schemas.openxmlformats.org/officeDocument/2006/relationships/hyperlink" Target="https://podminky.urs.cz/item/CS_URS_2025_01/457311114" TargetMode="External"/><Relationship Id="rId68" Type="http://schemas.openxmlformats.org/officeDocument/2006/relationships/hyperlink" Target="https://podminky.urs.cz/item/CS_URS_2025_01/857264122" TargetMode="External"/><Relationship Id="rId76" Type="http://schemas.openxmlformats.org/officeDocument/2006/relationships/hyperlink" Target="https://podminky.urs.cz/item/CS_URS_2025_01/892271111" TargetMode="External"/><Relationship Id="rId84" Type="http://schemas.openxmlformats.org/officeDocument/2006/relationships/hyperlink" Target="https://podminky.urs.cz/item/CS_URS_2025_01/899713111" TargetMode="External"/><Relationship Id="rId89" Type="http://schemas.openxmlformats.org/officeDocument/2006/relationships/hyperlink" Target="https://podminky.urs.cz/item/CS_URS_2025_01/953334124" TargetMode="External"/><Relationship Id="rId97" Type="http://schemas.openxmlformats.org/officeDocument/2006/relationships/hyperlink" Target="https://podminky.urs.cz/item/CS_URS_2025_01/230202074" TargetMode="External"/><Relationship Id="rId7" Type="http://schemas.openxmlformats.org/officeDocument/2006/relationships/hyperlink" Target="https://podminky.urs.cz/item/CS_URS_2025_01/119001405" TargetMode="External"/><Relationship Id="rId71" Type="http://schemas.openxmlformats.org/officeDocument/2006/relationships/hyperlink" Target="https://podminky.urs.cz/item/CS_URS_2025_01/877261101" TargetMode="External"/><Relationship Id="rId92" Type="http://schemas.openxmlformats.org/officeDocument/2006/relationships/hyperlink" Target="https://podminky.urs.cz/item/CS_URS_2025_01/715174012" TargetMode="External"/><Relationship Id="rId2" Type="http://schemas.openxmlformats.org/officeDocument/2006/relationships/hyperlink" Target="https://podminky.urs.cz/item/CS_URS_2025_01/112101101" TargetMode="External"/><Relationship Id="rId16" Type="http://schemas.openxmlformats.org/officeDocument/2006/relationships/hyperlink" Target="https://podminky.urs.cz/item/CS_URS_2025_01/132154206" TargetMode="External"/><Relationship Id="rId29" Type="http://schemas.openxmlformats.org/officeDocument/2006/relationships/hyperlink" Target="https://podminky.urs.cz/item/CS_URS_2025_01/162201411" TargetMode="External"/><Relationship Id="rId11" Type="http://schemas.openxmlformats.org/officeDocument/2006/relationships/hyperlink" Target="https://podminky.urs.cz/item/CS_URS_2025_01/131111333" TargetMode="External"/><Relationship Id="rId24" Type="http://schemas.openxmlformats.org/officeDocument/2006/relationships/hyperlink" Target="https://podminky.urs.cz/item/CS_URS_2025_01/151201201" TargetMode="External"/><Relationship Id="rId32" Type="http://schemas.openxmlformats.org/officeDocument/2006/relationships/hyperlink" Target="https://podminky.urs.cz/item/CS_URS_2025_01/162301951" TargetMode="External"/><Relationship Id="rId37" Type="http://schemas.openxmlformats.org/officeDocument/2006/relationships/hyperlink" Target="https://podminky.urs.cz/item/CS_URS_2025_01/171251201" TargetMode="External"/><Relationship Id="rId40" Type="http://schemas.openxmlformats.org/officeDocument/2006/relationships/hyperlink" Target="https://podminky.urs.cz/item/CS_URS_2025_01/181351113" TargetMode="External"/><Relationship Id="rId45" Type="http://schemas.openxmlformats.org/officeDocument/2006/relationships/hyperlink" Target="https://podminky.urs.cz/item/CS_URS_2025_01/183552113" TargetMode="External"/><Relationship Id="rId53" Type="http://schemas.openxmlformats.org/officeDocument/2006/relationships/hyperlink" Target="https://podminky.urs.cz/item/CS_URS_2025_01/320101112" TargetMode="External"/><Relationship Id="rId58" Type="http://schemas.openxmlformats.org/officeDocument/2006/relationships/hyperlink" Target="https://podminky.urs.cz/item/CS_URS_2025_01/452112111" TargetMode="External"/><Relationship Id="rId66" Type="http://schemas.openxmlformats.org/officeDocument/2006/relationships/hyperlink" Target="https://podminky.urs.cz/item/CS_URS_2025_01/596811220" TargetMode="External"/><Relationship Id="rId74" Type="http://schemas.openxmlformats.org/officeDocument/2006/relationships/hyperlink" Target="https://podminky.urs.cz/item/CS_URS_2025_01/891261112" TargetMode="External"/><Relationship Id="rId79" Type="http://schemas.openxmlformats.org/officeDocument/2006/relationships/hyperlink" Target="https://podminky.urs.cz/item/CS_URS_2025_01/894118001" TargetMode="External"/><Relationship Id="rId87" Type="http://schemas.openxmlformats.org/officeDocument/2006/relationships/hyperlink" Target="https://podminky.urs.cz/item/CS_URS_2025_01/899911253" TargetMode="External"/><Relationship Id="rId5" Type="http://schemas.openxmlformats.org/officeDocument/2006/relationships/hyperlink" Target="https://podminky.urs.cz/item/CS_URS_2025_01/115101201" TargetMode="External"/><Relationship Id="rId61" Type="http://schemas.openxmlformats.org/officeDocument/2006/relationships/hyperlink" Target="https://podminky.urs.cz/item/CS_URS_2025_01/452353111" TargetMode="External"/><Relationship Id="rId82" Type="http://schemas.openxmlformats.org/officeDocument/2006/relationships/hyperlink" Target="https://podminky.urs.cz/item/CS_URS_2025_01/899202112" TargetMode="External"/><Relationship Id="rId90" Type="http://schemas.openxmlformats.org/officeDocument/2006/relationships/hyperlink" Target="https://podminky.urs.cz/item/CS_URS_2025_01/997221858" TargetMode="External"/><Relationship Id="rId95" Type="http://schemas.openxmlformats.org/officeDocument/2006/relationships/hyperlink" Target="https://podminky.urs.cz/item/CS_URS_2025_01/722239104" TargetMode="External"/><Relationship Id="rId19" Type="http://schemas.openxmlformats.org/officeDocument/2006/relationships/hyperlink" Target="https://podminky.urs.cz/item/CS_URS_2025_01/139001101" TargetMode="External"/><Relationship Id="rId14" Type="http://schemas.openxmlformats.org/officeDocument/2006/relationships/hyperlink" Target="https://podminky.urs.cz/item/CS_URS_2025_01/131251202" TargetMode="External"/><Relationship Id="rId22" Type="http://schemas.openxmlformats.org/officeDocument/2006/relationships/hyperlink" Target="https://podminky.urs.cz/item/CS_URS_2025_01/151101101" TargetMode="External"/><Relationship Id="rId27" Type="http://schemas.openxmlformats.org/officeDocument/2006/relationships/hyperlink" Target="https://podminky.urs.cz/item/CS_URS_2025_01/151201311" TargetMode="External"/><Relationship Id="rId30" Type="http://schemas.openxmlformats.org/officeDocument/2006/relationships/hyperlink" Target="https://podminky.urs.cz/item/CS_URS_2025_01/162201421" TargetMode="External"/><Relationship Id="rId35" Type="http://schemas.openxmlformats.org/officeDocument/2006/relationships/hyperlink" Target="https://podminky.urs.cz/item/CS_URS_2025_01/167151111" TargetMode="External"/><Relationship Id="rId43" Type="http://schemas.openxmlformats.org/officeDocument/2006/relationships/hyperlink" Target="https://podminky.urs.cz/item/CS_URS_2025_01/182151111" TargetMode="External"/><Relationship Id="rId48" Type="http://schemas.openxmlformats.org/officeDocument/2006/relationships/hyperlink" Target="https://podminky.urs.cz/item/CS_URS_2025_01/243571112" TargetMode="External"/><Relationship Id="rId56" Type="http://schemas.openxmlformats.org/officeDocument/2006/relationships/hyperlink" Target="https://podminky.urs.cz/item/CS_URS_2025_01/359901211" TargetMode="External"/><Relationship Id="rId64" Type="http://schemas.openxmlformats.org/officeDocument/2006/relationships/hyperlink" Target="https://podminky.urs.cz/item/CS_URS_2025_01/457311118" TargetMode="External"/><Relationship Id="rId69" Type="http://schemas.openxmlformats.org/officeDocument/2006/relationships/hyperlink" Target="https://podminky.urs.cz/item/CS_URS_2025_01/871251151" TargetMode="External"/><Relationship Id="rId77" Type="http://schemas.openxmlformats.org/officeDocument/2006/relationships/hyperlink" Target="https://podminky.urs.cz/item/CS_URS_2025_01/892372111" TargetMode="External"/><Relationship Id="rId8" Type="http://schemas.openxmlformats.org/officeDocument/2006/relationships/hyperlink" Target="https://podminky.urs.cz/item/CS_URS_2025_01/119001421" TargetMode="External"/><Relationship Id="rId51" Type="http://schemas.openxmlformats.org/officeDocument/2006/relationships/hyperlink" Target="https://podminky.urs.cz/item/CS_URS_2025_01/273351122" TargetMode="External"/><Relationship Id="rId72" Type="http://schemas.openxmlformats.org/officeDocument/2006/relationships/hyperlink" Target="https://podminky.urs.cz/item/CS_URS_2025_01/877261113" TargetMode="External"/><Relationship Id="rId80" Type="http://schemas.openxmlformats.org/officeDocument/2006/relationships/hyperlink" Target="https://podminky.urs.cz/item/CS_URS_2025_01/894411211" TargetMode="External"/><Relationship Id="rId85" Type="http://schemas.openxmlformats.org/officeDocument/2006/relationships/hyperlink" Target="https://podminky.urs.cz/item/CS_URS_2025_01/899721111" TargetMode="External"/><Relationship Id="rId93" Type="http://schemas.openxmlformats.org/officeDocument/2006/relationships/hyperlink" Target="https://podminky.urs.cz/item/CS_URS_2025_01/715189003" TargetMode="External"/><Relationship Id="rId98" Type="http://schemas.openxmlformats.org/officeDocument/2006/relationships/drawing" Target="../drawings/drawing10.xml"/><Relationship Id="rId3" Type="http://schemas.openxmlformats.org/officeDocument/2006/relationships/hyperlink" Target="https://podminky.urs.cz/item/CS_URS_2025_01/112155215" TargetMode="External"/><Relationship Id="rId12" Type="http://schemas.openxmlformats.org/officeDocument/2006/relationships/hyperlink" Target="https://podminky.urs.cz/item/CS_URS_2025_01/131151202" TargetMode="External"/><Relationship Id="rId17" Type="http://schemas.openxmlformats.org/officeDocument/2006/relationships/hyperlink" Target="https://podminky.urs.cz/item/CS_URS_2025_01/132254206" TargetMode="External"/><Relationship Id="rId25" Type="http://schemas.openxmlformats.org/officeDocument/2006/relationships/hyperlink" Target="https://podminky.urs.cz/item/CS_URS_2025_01/151201211" TargetMode="External"/><Relationship Id="rId33" Type="http://schemas.openxmlformats.org/officeDocument/2006/relationships/hyperlink" Target="https://podminky.urs.cz/item/CS_URS_2025_01/162451106" TargetMode="External"/><Relationship Id="rId38" Type="http://schemas.openxmlformats.org/officeDocument/2006/relationships/hyperlink" Target="https://podminky.urs.cz/item/CS_URS_2025_01/174151101" TargetMode="External"/><Relationship Id="rId46" Type="http://schemas.openxmlformats.org/officeDocument/2006/relationships/hyperlink" Target="https://podminky.urs.cz/item/CS_URS_2025_01/184818242" TargetMode="External"/><Relationship Id="rId59" Type="http://schemas.openxmlformats.org/officeDocument/2006/relationships/hyperlink" Target="https://podminky.urs.cz/item/CS_URS_2025_01/452312131" TargetMode="External"/><Relationship Id="rId67" Type="http://schemas.openxmlformats.org/officeDocument/2006/relationships/hyperlink" Target="https://podminky.urs.cz/item/CS_URS_2025_01/857262122" TargetMode="External"/><Relationship Id="rId20" Type="http://schemas.openxmlformats.org/officeDocument/2006/relationships/hyperlink" Target="https://podminky.urs.cz/item/CS_URS_2025_01/141721212" TargetMode="External"/><Relationship Id="rId41" Type="http://schemas.openxmlformats.org/officeDocument/2006/relationships/hyperlink" Target="https://podminky.urs.cz/item/CS_URS_2025_01/181351116" TargetMode="External"/><Relationship Id="rId54" Type="http://schemas.openxmlformats.org/officeDocument/2006/relationships/hyperlink" Target="https://podminky.urs.cz/item/CS_URS_2025_01/338171123" TargetMode="External"/><Relationship Id="rId62" Type="http://schemas.openxmlformats.org/officeDocument/2006/relationships/hyperlink" Target="https://podminky.urs.cz/item/CS_URS_2025_01/452353112" TargetMode="External"/><Relationship Id="rId70" Type="http://schemas.openxmlformats.org/officeDocument/2006/relationships/hyperlink" Target="https://podminky.urs.cz/item/CS_URS_2025_01/871353121" TargetMode="External"/><Relationship Id="rId75" Type="http://schemas.openxmlformats.org/officeDocument/2006/relationships/hyperlink" Target="https://podminky.urs.cz/item/CS_URS_2025_01/891263321" TargetMode="External"/><Relationship Id="rId83" Type="http://schemas.openxmlformats.org/officeDocument/2006/relationships/hyperlink" Target="https://podminky.urs.cz/item/CS_URS_2025_01/899401112" TargetMode="External"/><Relationship Id="rId88" Type="http://schemas.openxmlformats.org/officeDocument/2006/relationships/hyperlink" Target="https://podminky.urs.cz/item/CS_URS_2025_01/899913161" TargetMode="External"/><Relationship Id="rId91" Type="http://schemas.openxmlformats.org/officeDocument/2006/relationships/hyperlink" Target="https://podminky.urs.cz/item/CS_URS_2025_01/998276101" TargetMode="External"/><Relationship Id="rId96" Type="http://schemas.openxmlformats.org/officeDocument/2006/relationships/hyperlink" Target="https://podminky.urs.cz/item/CS_URS_2025_01/998722101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5101301" TargetMode="External"/><Relationship Id="rId15" Type="http://schemas.openxmlformats.org/officeDocument/2006/relationships/hyperlink" Target="https://podminky.urs.cz/item/CS_URS_2025_01/131351202" TargetMode="External"/><Relationship Id="rId23" Type="http://schemas.openxmlformats.org/officeDocument/2006/relationships/hyperlink" Target="https://podminky.urs.cz/item/CS_URS_2025_01/151101111" TargetMode="External"/><Relationship Id="rId28" Type="http://schemas.openxmlformats.org/officeDocument/2006/relationships/hyperlink" Target="https://podminky.urs.cz/item/CS_URS_2025_01/162201401" TargetMode="External"/><Relationship Id="rId36" Type="http://schemas.openxmlformats.org/officeDocument/2006/relationships/hyperlink" Target="https://podminky.urs.cz/item/CS_URS_2025_01/171201231" TargetMode="External"/><Relationship Id="rId49" Type="http://schemas.openxmlformats.org/officeDocument/2006/relationships/hyperlink" Target="https://podminky.urs.cz/item/CS_URS_2025_01/273322611" TargetMode="External"/><Relationship Id="rId57" Type="http://schemas.openxmlformats.org/officeDocument/2006/relationships/hyperlink" Target="https://podminky.urs.cz/item/CS_URS_2025_01/451572111" TargetMode="External"/><Relationship Id="rId10" Type="http://schemas.openxmlformats.org/officeDocument/2006/relationships/hyperlink" Target="https://podminky.urs.cz/item/CS_URS_2025_01/121151126" TargetMode="External"/><Relationship Id="rId31" Type="http://schemas.openxmlformats.org/officeDocument/2006/relationships/hyperlink" Target="https://podminky.urs.cz/item/CS_URS_2025_01/162301931" TargetMode="External"/><Relationship Id="rId44" Type="http://schemas.openxmlformats.org/officeDocument/2006/relationships/hyperlink" Target="https://podminky.urs.cz/item/CS_URS_2025_01/183117215" TargetMode="External"/><Relationship Id="rId52" Type="http://schemas.openxmlformats.org/officeDocument/2006/relationships/hyperlink" Target="https://podminky.urs.cz/item/CS_URS_2025_01/273362021" TargetMode="External"/><Relationship Id="rId60" Type="http://schemas.openxmlformats.org/officeDocument/2006/relationships/hyperlink" Target="https://podminky.urs.cz/item/CS_URS_2025_01/452313141" TargetMode="External"/><Relationship Id="rId65" Type="http://schemas.openxmlformats.org/officeDocument/2006/relationships/hyperlink" Target="https://podminky.urs.cz/item/CS_URS_2025_01/594511113" TargetMode="External"/><Relationship Id="rId73" Type="http://schemas.openxmlformats.org/officeDocument/2006/relationships/hyperlink" Target="https://podminky.urs.cz/item/CS_URS_2025_01/877261118" TargetMode="External"/><Relationship Id="rId78" Type="http://schemas.openxmlformats.org/officeDocument/2006/relationships/hyperlink" Target="https://podminky.urs.cz/item/CS_URS_2025_01/892352121" TargetMode="External"/><Relationship Id="rId81" Type="http://schemas.openxmlformats.org/officeDocument/2006/relationships/hyperlink" Target="https://podminky.urs.cz/item/CS_URS_2025_01/899102112" TargetMode="External"/><Relationship Id="rId86" Type="http://schemas.openxmlformats.org/officeDocument/2006/relationships/hyperlink" Target="https://podminky.urs.cz/item/CS_URS_2025_01/899722113" TargetMode="External"/><Relationship Id="rId94" Type="http://schemas.openxmlformats.org/officeDocument/2006/relationships/hyperlink" Target="https://podminky.urs.cz/item/CS_URS_2025_01/998715101" TargetMode="External"/><Relationship Id="rId4" Type="http://schemas.openxmlformats.org/officeDocument/2006/relationships/hyperlink" Target="https://podminky.urs.cz/item/CS_URS_2025_01/112251101" TargetMode="External"/><Relationship Id="rId9" Type="http://schemas.openxmlformats.org/officeDocument/2006/relationships/hyperlink" Target="https://podminky.urs.cz/item/CS_URS_2025_01/121151123" TargetMode="External"/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32354206" TargetMode="External"/><Relationship Id="rId39" Type="http://schemas.openxmlformats.org/officeDocument/2006/relationships/hyperlink" Target="https://podminky.urs.cz/item/CS_URS_2025_01/17511110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32354206" TargetMode="External"/><Relationship Id="rId13" Type="http://schemas.openxmlformats.org/officeDocument/2006/relationships/hyperlink" Target="https://podminky.urs.cz/item/CS_URS_2025_01/167151111" TargetMode="External"/><Relationship Id="rId18" Type="http://schemas.openxmlformats.org/officeDocument/2006/relationships/hyperlink" Target="https://podminky.urs.cz/item/CS_URS_2025_01/338171123" TargetMode="External"/><Relationship Id="rId26" Type="http://schemas.openxmlformats.org/officeDocument/2006/relationships/hyperlink" Target="https://podminky.urs.cz/item/CS_URS_2025_01/877265210" TargetMode="External"/><Relationship Id="rId3" Type="http://schemas.openxmlformats.org/officeDocument/2006/relationships/hyperlink" Target="https://podminky.urs.cz/item/CS_URS_2025_01/119001405" TargetMode="External"/><Relationship Id="rId21" Type="http://schemas.openxmlformats.org/officeDocument/2006/relationships/hyperlink" Target="https://podminky.urs.cz/item/CS_URS_2025_01/452353112" TargetMode="External"/><Relationship Id="rId7" Type="http://schemas.openxmlformats.org/officeDocument/2006/relationships/hyperlink" Target="https://podminky.urs.cz/item/CS_URS_2025_01/132254206" TargetMode="External"/><Relationship Id="rId12" Type="http://schemas.openxmlformats.org/officeDocument/2006/relationships/hyperlink" Target="https://podminky.urs.cz/item/CS_URS_2025_01/162651132" TargetMode="External"/><Relationship Id="rId17" Type="http://schemas.openxmlformats.org/officeDocument/2006/relationships/hyperlink" Target="https://podminky.urs.cz/item/CS_URS_2025_01/175111101" TargetMode="External"/><Relationship Id="rId25" Type="http://schemas.openxmlformats.org/officeDocument/2006/relationships/hyperlink" Target="https://podminky.urs.cz/item/CS_URS_2025_01/877261118" TargetMode="External"/><Relationship Id="rId2" Type="http://schemas.openxmlformats.org/officeDocument/2006/relationships/hyperlink" Target="https://podminky.urs.cz/item/CS_URS_2025_01/115101301" TargetMode="External"/><Relationship Id="rId16" Type="http://schemas.openxmlformats.org/officeDocument/2006/relationships/hyperlink" Target="https://podminky.urs.cz/item/CS_URS_2025_01/174151101" TargetMode="External"/><Relationship Id="rId20" Type="http://schemas.openxmlformats.org/officeDocument/2006/relationships/hyperlink" Target="https://podminky.urs.cz/item/CS_URS_2025_01/452353111" TargetMode="External"/><Relationship Id="rId29" Type="http://schemas.openxmlformats.org/officeDocument/2006/relationships/hyperlink" Target="https://podminky.urs.cz/item/CS_URS_2025_01/99827610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32154206" TargetMode="External"/><Relationship Id="rId11" Type="http://schemas.openxmlformats.org/officeDocument/2006/relationships/hyperlink" Target="https://podminky.urs.cz/item/CS_URS_2025_01/162451106" TargetMode="External"/><Relationship Id="rId24" Type="http://schemas.openxmlformats.org/officeDocument/2006/relationships/hyperlink" Target="https://podminky.urs.cz/item/CS_URS_2025_01/877261113" TargetMode="External"/><Relationship Id="rId5" Type="http://schemas.openxmlformats.org/officeDocument/2006/relationships/hyperlink" Target="https://podminky.urs.cz/item/CS_URS_2025_01/131111333" TargetMode="External"/><Relationship Id="rId15" Type="http://schemas.openxmlformats.org/officeDocument/2006/relationships/hyperlink" Target="https://podminky.urs.cz/item/CS_URS_2025_01/171251201" TargetMode="External"/><Relationship Id="rId23" Type="http://schemas.openxmlformats.org/officeDocument/2006/relationships/hyperlink" Target="https://podminky.urs.cz/item/CS_URS_2025_01/877261101" TargetMode="External"/><Relationship Id="rId28" Type="http://schemas.openxmlformats.org/officeDocument/2006/relationships/hyperlink" Target="https://podminky.urs.cz/item/CS_URS_2025_01/899722113" TargetMode="External"/><Relationship Id="rId10" Type="http://schemas.openxmlformats.org/officeDocument/2006/relationships/hyperlink" Target="https://podminky.urs.cz/item/CS_URS_2025_01/141721212" TargetMode="External"/><Relationship Id="rId19" Type="http://schemas.openxmlformats.org/officeDocument/2006/relationships/hyperlink" Target="https://podminky.urs.cz/item/CS_URS_2025_01/452313141" TargetMode="External"/><Relationship Id="rId4" Type="http://schemas.openxmlformats.org/officeDocument/2006/relationships/hyperlink" Target="https://podminky.urs.cz/item/CS_URS_2025_01/119001421" TargetMode="External"/><Relationship Id="rId9" Type="http://schemas.openxmlformats.org/officeDocument/2006/relationships/hyperlink" Target="https://podminky.urs.cz/item/CS_URS_2025_01/139001101" TargetMode="External"/><Relationship Id="rId14" Type="http://schemas.openxmlformats.org/officeDocument/2006/relationships/hyperlink" Target="https://podminky.urs.cz/item/CS_URS_2025_01/171201231" TargetMode="External"/><Relationship Id="rId22" Type="http://schemas.openxmlformats.org/officeDocument/2006/relationships/hyperlink" Target="https://podminky.urs.cz/item/CS_URS_2025_01/871251151" TargetMode="External"/><Relationship Id="rId27" Type="http://schemas.openxmlformats.org/officeDocument/2006/relationships/hyperlink" Target="https://podminky.urs.cz/item/CS_URS_2025_01/899713111" TargetMode="External"/><Relationship Id="rId30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39001101" TargetMode="External"/><Relationship Id="rId26" Type="http://schemas.openxmlformats.org/officeDocument/2006/relationships/hyperlink" Target="https://podminky.urs.cz/item/CS_URS_2025_01/171201231" TargetMode="External"/><Relationship Id="rId39" Type="http://schemas.openxmlformats.org/officeDocument/2006/relationships/hyperlink" Target="https://podminky.urs.cz/item/CS_URS_2025_01/564750011" TargetMode="External"/><Relationship Id="rId21" Type="http://schemas.openxmlformats.org/officeDocument/2006/relationships/hyperlink" Target="https://podminky.urs.cz/item/CS_URS_2025_01/151101111" TargetMode="External"/><Relationship Id="rId34" Type="http://schemas.openxmlformats.org/officeDocument/2006/relationships/hyperlink" Target="https://podminky.urs.cz/item/CS_URS_2025_01/338171123" TargetMode="External"/><Relationship Id="rId42" Type="http://schemas.openxmlformats.org/officeDocument/2006/relationships/hyperlink" Target="https://podminky.urs.cz/item/CS_URS_2025_01/573231108" TargetMode="External"/><Relationship Id="rId47" Type="http://schemas.openxmlformats.org/officeDocument/2006/relationships/hyperlink" Target="https://podminky.urs.cz/item/CS_URS_2025_01/877315211" TargetMode="External"/><Relationship Id="rId50" Type="http://schemas.openxmlformats.org/officeDocument/2006/relationships/hyperlink" Target="https://podminky.urs.cz/item/CS_URS_2025_01/892362121" TargetMode="External"/><Relationship Id="rId55" Type="http://schemas.openxmlformats.org/officeDocument/2006/relationships/hyperlink" Target="https://podminky.urs.cz/item/CS_URS_2025_01/899131121" TargetMode="External"/><Relationship Id="rId63" Type="http://schemas.openxmlformats.org/officeDocument/2006/relationships/hyperlink" Target="https://podminky.urs.cz/item/CS_URS_2025_01/997221873" TargetMode="External"/><Relationship Id="rId7" Type="http://schemas.openxmlformats.org/officeDocument/2006/relationships/hyperlink" Target="https://podminky.urs.cz/item/CS_URS_2025_01/115101301" TargetMode="External"/><Relationship Id="rId2" Type="http://schemas.openxmlformats.org/officeDocument/2006/relationships/hyperlink" Target="https://podminky.urs.cz/item/CS_URS_2025_01/113107212" TargetMode="External"/><Relationship Id="rId16" Type="http://schemas.openxmlformats.org/officeDocument/2006/relationships/hyperlink" Target="https://podminky.urs.cz/item/CS_URS_2025_01/132454206" TargetMode="External"/><Relationship Id="rId20" Type="http://schemas.openxmlformats.org/officeDocument/2006/relationships/hyperlink" Target="https://podminky.urs.cz/item/CS_URS_2025_01/151101102" TargetMode="External"/><Relationship Id="rId29" Type="http://schemas.openxmlformats.org/officeDocument/2006/relationships/hyperlink" Target="https://podminky.urs.cz/item/CS_URS_2025_01/175111101" TargetMode="External"/><Relationship Id="rId41" Type="http://schemas.openxmlformats.org/officeDocument/2006/relationships/hyperlink" Target="https://podminky.urs.cz/item/CS_URS_2025_01/565155101" TargetMode="External"/><Relationship Id="rId54" Type="http://schemas.openxmlformats.org/officeDocument/2006/relationships/hyperlink" Target="https://podminky.urs.cz/item/CS_URS_2025_01/899102112" TargetMode="External"/><Relationship Id="rId62" Type="http://schemas.openxmlformats.org/officeDocument/2006/relationships/hyperlink" Target="https://podminky.urs.cz/item/CS_URS_2025_01/997221559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5101201" TargetMode="External"/><Relationship Id="rId11" Type="http://schemas.openxmlformats.org/officeDocument/2006/relationships/hyperlink" Target="https://podminky.urs.cz/item/CS_URS_2025_01/121151123" TargetMode="External"/><Relationship Id="rId24" Type="http://schemas.openxmlformats.org/officeDocument/2006/relationships/hyperlink" Target="https://podminky.urs.cz/item/CS_URS_2025_01/162651132" TargetMode="External"/><Relationship Id="rId32" Type="http://schemas.openxmlformats.org/officeDocument/2006/relationships/hyperlink" Target="https://podminky.urs.cz/item/CS_URS_2025_01/181411131" TargetMode="External"/><Relationship Id="rId37" Type="http://schemas.openxmlformats.org/officeDocument/2006/relationships/hyperlink" Target="https://podminky.urs.cz/item/CS_URS_2025_01/451572111" TargetMode="External"/><Relationship Id="rId40" Type="http://schemas.openxmlformats.org/officeDocument/2006/relationships/hyperlink" Target="https://podminky.urs.cz/item/CS_URS_2025_01/564831111" TargetMode="External"/><Relationship Id="rId45" Type="http://schemas.openxmlformats.org/officeDocument/2006/relationships/hyperlink" Target="https://podminky.urs.cz/item/CS_URS_2025_01/871363121" TargetMode="External"/><Relationship Id="rId53" Type="http://schemas.openxmlformats.org/officeDocument/2006/relationships/hyperlink" Target="https://podminky.urs.cz/item/CS_URS_2025_01/894411121" TargetMode="External"/><Relationship Id="rId58" Type="http://schemas.openxmlformats.org/officeDocument/2006/relationships/hyperlink" Target="https://podminky.urs.cz/item/CS_URS_2025_01/899722114" TargetMode="External"/><Relationship Id="rId66" Type="http://schemas.openxmlformats.org/officeDocument/2006/relationships/drawing" Target="../drawings/drawing12.xml"/><Relationship Id="rId5" Type="http://schemas.openxmlformats.org/officeDocument/2006/relationships/hyperlink" Target="https://podminky.urs.cz/item/CS_URS_2025_01/113154523" TargetMode="External"/><Relationship Id="rId15" Type="http://schemas.openxmlformats.org/officeDocument/2006/relationships/hyperlink" Target="https://podminky.urs.cz/item/CS_URS_2025_01/132354206" TargetMode="External"/><Relationship Id="rId23" Type="http://schemas.openxmlformats.org/officeDocument/2006/relationships/hyperlink" Target="https://podminky.urs.cz/item/CS_URS_2025_01/162451106" TargetMode="External"/><Relationship Id="rId28" Type="http://schemas.openxmlformats.org/officeDocument/2006/relationships/hyperlink" Target="https://podminky.urs.cz/item/CS_URS_2025_01/174151101" TargetMode="External"/><Relationship Id="rId36" Type="http://schemas.openxmlformats.org/officeDocument/2006/relationships/hyperlink" Target="https://podminky.urs.cz/item/CS_URS_2025_01/359901211" TargetMode="External"/><Relationship Id="rId49" Type="http://schemas.openxmlformats.org/officeDocument/2006/relationships/hyperlink" Target="https://podminky.urs.cz/item/CS_URS_2025_01/877375221" TargetMode="External"/><Relationship Id="rId57" Type="http://schemas.openxmlformats.org/officeDocument/2006/relationships/hyperlink" Target="https://podminky.urs.cz/item/CS_URS_2025_01/899722112" TargetMode="External"/><Relationship Id="rId61" Type="http://schemas.openxmlformats.org/officeDocument/2006/relationships/hyperlink" Target="https://podminky.urs.cz/item/CS_URS_2025_01/997221551" TargetMode="External"/><Relationship Id="rId10" Type="http://schemas.openxmlformats.org/officeDocument/2006/relationships/hyperlink" Target="https://podminky.urs.cz/item/CS_URS_2025_01/119001421" TargetMode="External"/><Relationship Id="rId19" Type="http://schemas.openxmlformats.org/officeDocument/2006/relationships/hyperlink" Target="https://podminky.urs.cz/item/CS_URS_2025_01/151101101" TargetMode="External"/><Relationship Id="rId31" Type="http://schemas.openxmlformats.org/officeDocument/2006/relationships/hyperlink" Target="https://podminky.urs.cz/item/CS_URS_2025_01/181351116" TargetMode="External"/><Relationship Id="rId44" Type="http://schemas.openxmlformats.org/officeDocument/2006/relationships/hyperlink" Target="https://podminky.urs.cz/item/CS_URS_2025_01/871313121" TargetMode="External"/><Relationship Id="rId52" Type="http://schemas.openxmlformats.org/officeDocument/2006/relationships/hyperlink" Target="https://podminky.urs.cz/item/CS_URS_2025_01/894118001" TargetMode="External"/><Relationship Id="rId60" Type="http://schemas.openxmlformats.org/officeDocument/2006/relationships/hyperlink" Target="https://podminky.urs.cz/item/CS_URS_2025_01/919735112" TargetMode="External"/><Relationship Id="rId65" Type="http://schemas.openxmlformats.org/officeDocument/2006/relationships/hyperlink" Target="https://podminky.urs.cz/item/CS_URS_2025_01/998276101" TargetMode="External"/><Relationship Id="rId4" Type="http://schemas.openxmlformats.org/officeDocument/2006/relationships/hyperlink" Target="https://podminky.urs.cz/item/CS_URS_2025_01/113107242" TargetMode="External"/><Relationship Id="rId9" Type="http://schemas.openxmlformats.org/officeDocument/2006/relationships/hyperlink" Target="https://podminky.urs.cz/item/CS_URS_2025_01/119001412" TargetMode="External"/><Relationship Id="rId14" Type="http://schemas.openxmlformats.org/officeDocument/2006/relationships/hyperlink" Target="https://podminky.urs.cz/item/CS_URS_2025_01/132254206" TargetMode="External"/><Relationship Id="rId22" Type="http://schemas.openxmlformats.org/officeDocument/2006/relationships/hyperlink" Target="https://podminky.urs.cz/item/CS_URS_2025_01/151101112" TargetMode="External"/><Relationship Id="rId27" Type="http://schemas.openxmlformats.org/officeDocument/2006/relationships/hyperlink" Target="https://podminky.urs.cz/item/CS_URS_2025_01/171251201" TargetMode="External"/><Relationship Id="rId30" Type="http://schemas.openxmlformats.org/officeDocument/2006/relationships/hyperlink" Target="https://podminky.urs.cz/item/CS_URS_2025_01/181351113" TargetMode="External"/><Relationship Id="rId35" Type="http://schemas.openxmlformats.org/officeDocument/2006/relationships/hyperlink" Target="https://podminky.urs.cz/item/CS_URS_2025_01/359901111" TargetMode="External"/><Relationship Id="rId43" Type="http://schemas.openxmlformats.org/officeDocument/2006/relationships/hyperlink" Target="https://podminky.urs.cz/item/CS_URS_2025_01/577134111" TargetMode="External"/><Relationship Id="rId48" Type="http://schemas.openxmlformats.org/officeDocument/2006/relationships/hyperlink" Target="https://podminky.urs.cz/item/CS_URS_2025_01/877365221" TargetMode="External"/><Relationship Id="rId56" Type="http://schemas.openxmlformats.org/officeDocument/2006/relationships/hyperlink" Target="https://podminky.urs.cz/item/CS_URS_2025_01/899713111" TargetMode="External"/><Relationship Id="rId64" Type="http://schemas.openxmlformats.org/officeDocument/2006/relationships/hyperlink" Target="https://podminky.urs.cz/item/CS_URS_2025_01/997221875" TargetMode="External"/><Relationship Id="rId8" Type="http://schemas.openxmlformats.org/officeDocument/2006/relationships/hyperlink" Target="https://podminky.urs.cz/item/CS_URS_2025_01/119001405" TargetMode="External"/><Relationship Id="rId51" Type="http://schemas.openxmlformats.org/officeDocument/2006/relationships/hyperlink" Target="https://podminky.urs.cz/item/CS_URS_2025_01/892372121" TargetMode="External"/><Relationship Id="rId3" Type="http://schemas.openxmlformats.org/officeDocument/2006/relationships/hyperlink" Target="https://podminky.urs.cz/item/CS_URS_2025_01/113107222" TargetMode="External"/><Relationship Id="rId12" Type="http://schemas.openxmlformats.org/officeDocument/2006/relationships/hyperlink" Target="https://podminky.urs.cz/item/CS_URS_2025_01/121151126" TargetMode="External"/><Relationship Id="rId17" Type="http://schemas.openxmlformats.org/officeDocument/2006/relationships/hyperlink" Target="https://podminky.urs.cz/item/CS_URS_2025_01/132554206" TargetMode="External"/><Relationship Id="rId25" Type="http://schemas.openxmlformats.org/officeDocument/2006/relationships/hyperlink" Target="https://podminky.urs.cz/item/CS_URS_2025_01/167151111" TargetMode="External"/><Relationship Id="rId33" Type="http://schemas.openxmlformats.org/officeDocument/2006/relationships/hyperlink" Target="https://podminky.urs.cz/item/CS_URS_2025_01/183552113" TargetMode="External"/><Relationship Id="rId38" Type="http://schemas.openxmlformats.org/officeDocument/2006/relationships/hyperlink" Target="https://podminky.urs.cz/item/CS_URS_2025_01/452112111" TargetMode="External"/><Relationship Id="rId46" Type="http://schemas.openxmlformats.org/officeDocument/2006/relationships/hyperlink" Target="https://podminky.urs.cz/item/CS_URS_2025_01/871373121" TargetMode="External"/><Relationship Id="rId59" Type="http://schemas.openxmlformats.org/officeDocument/2006/relationships/hyperlink" Target="https://podminky.urs.cz/item/CS_URS_2025_01/919732211" TargetMode="External"/></Relationships>
</file>

<file path=xl/worksheets/_rels/sheet1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31251100" TargetMode="External"/><Relationship Id="rId18" Type="http://schemas.openxmlformats.org/officeDocument/2006/relationships/hyperlink" Target="https://podminky.urs.cz/item/CS_URS_2025_01/162451106" TargetMode="External"/><Relationship Id="rId26" Type="http://schemas.openxmlformats.org/officeDocument/2006/relationships/hyperlink" Target="https://podminky.urs.cz/item/CS_URS_2025_01/181351113" TargetMode="External"/><Relationship Id="rId39" Type="http://schemas.openxmlformats.org/officeDocument/2006/relationships/hyperlink" Target="https://podminky.urs.cz/item/CS_URS_2025_01/871264301" TargetMode="External"/><Relationship Id="rId21" Type="http://schemas.openxmlformats.org/officeDocument/2006/relationships/hyperlink" Target="https://podminky.urs.cz/item/CS_URS_2025_01/171201231" TargetMode="External"/><Relationship Id="rId34" Type="http://schemas.openxmlformats.org/officeDocument/2006/relationships/hyperlink" Target="https://podminky.urs.cz/item/CS_URS_2025_01/564750011" TargetMode="External"/><Relationship Id="rId42" Type="http://schemas.openxmlformats.org/officeDocument/2006/relationships/hyperlink" Target="https://podminky.urs.cz/item/CS_URS_2025_01/877265218" TargetMode="External"/><Relationship Id="rId47" Type="http://schemas.openxmlformats.org/officeDocument/2006/relationships/hyperlink" Target="https://podminky.urs.cz/item/CS_URS_2025_01/919732211" TargetMode="External"/><Relationship Id="rId50" Type="http://schemas.openxmlformats.org/officeDocument/2006/relationships/hyperlink" Target="https://podminky.urs.cz/item/CS_URS_2025_01/997221551" TargetMode="External"/><Relationship Id="rId55" Type="http://schemas.openxmlformats.org/officeDocument/2006/relationships/drawing" Target="../drawings/drawing13.xml"/><Relationship Id="rId7" Type="http://schemas.openxmlformats.org/officeDocument/2006/relationships/hyperlink" Target="https://podminky.urs.cz/item/CS_URS_2025_01/115101201" TargetMode="External"/><Relationship Id="rId12" Type="http://schemas.openxmlformats.org/officeDocument/2006/relationships/hyperlink" Target="https://podminky.urs.cz/item/CS_URS_2025_01/121151126" TargetMode="External"/><Relationship Id="rId17" Type="http://schemas.openxmlformats.org/officeDocument/2006/relationships/hyperlink" Target="https://podminky.urs.cz/item/CS_URS_2025_01/139001101" TargetMode="External"/><Relationship Id="rId25" Type="http://schemas.openxmlformats.org/officeDocument/2006/relationships/hyperlink" Target="https://podminky.urs.cz/item/CS_URS_2025_01/175111109" TargetMode="External"/><Relationship Id="rId33" Type="http://schemas.openxmlformats.org/officeDocument/2006/relationships/hyperlink" Target="https://podminky.urs.cz/item/CS_URS_2025_01/452353112" TargetMode="External"/><Relationship Id="rId38" Type="http://schemas.openxmlformats.org/officeDocument/2006/relationships/hyperlink" Target="https://podminky.urs.cz/item/CS_URS_2025_01/577134111" TargetMode="External"/><Relationship Id="rId46" Type="http://schemas.openxmlformats.org/officeDocument/2006/relationships/hyperlink" Target="https://podminky.urs.cz/item/CS_URS_2025_01/919521120" TargetMode="External"/><Relationship Id="rId2" Type="http://schemas.openxmlformats.org/officeDocument/2006/relationships/hyperlink" Target="https://podminky.urs.cz/item/CS_URS_2025_01/113107212" TargetMode="External"/><Relationship Id="rId16" Type="http://schemas.openxmlformats.org/officeDocument/2006/relationships/hyperlink" Target="https://podminky.urs.cz/item/CS_URS_2025_01/132454206" TargetMode="External"/><Relationship Id="rId20" Type="http://schemas.openxmlformats.org/officeDocument/2006/relationships/hyperlink" Target="https://podminky.urs.cz/item/CS_URS_2025_01/167151111" TargetMode="External"/><Relationship Id="rId29" Type="http://schemas.openxmlformats.org/officeDocument/2006/relationships/hyperlink" Target="https://podminky.urs.cz/item/CS_URS_2025_01/183552113" TargetMode="External"/><Relationship Id="rId41" Type="http://schemas.openxmlformats.org/officeDocument/2006/relationships/hyperlink" Target="https://podminky.urs.cz/item/CS_URS_2025_01/877265210" TargetMode="External"/><Relationship Id="rId54" Type="http://schemas.openxmlformats.org/officeDocument/2006/relationships/hyperlink" Target="https://podminky.urs.cz/item/CS_URS_2025_01/998276101" TargetMode="External"/><Relationship Id="rId1" Type="http://schemas.openxmlformats.org/officeDocument/2006/relationships/hyperlink" Target="https://podminky.urs.cz/item/CS_URS_2025_01/111200211" TargetMode="External"/><Relationship Id="rId6" Type="http://schemas.openxmlformats.org/officeDocument/2006/relationships/hyperlink" Target="https://podminky.urs.cz/item/CS_URS_2025_01/113202111" TargetMode="External"/><Relationship Id="rId11" Type="http://schemas.openxmlformats.org/officeDocument/2006/relationships/hyperlink" Target="https://podminky.urs.cz/item/CS_URS_2025_01/121151123" TargetMode="External"/><Relationship Id="rId24" Type="http://schemas.openxmlformats.org/officeDocument/2006/relationships/hyperlink" Target="https://podminky.urs.cz/item/CS_URS_2025_01/175111101" TargetMode="External"/><Relationship Id="rId32" Type="http://schemas.openxmlformats.org/officeDocument/2006/relationships/hyperlink" Target="https://podminky.urs.cz/item/CS_URS_2025_01/452353111" TargetMode="External"/><Relationship Id="rId37" Type="http://schemas.openxmlformats.org/officeDocument/2006/relationships/hyperlink" Target="https://podminky.urs.cz/item/CS_URS_2025_01/573231108" TargetMode="External"/><Relationship Id="rId40" Type="http://schemas.openxmlformats.org/officeDocument/2006/relationships/hyperlink" Target="https://podminky.urs.cz/item/CS_URS_2025_01/877265201" TargetMode="External"/><Relationship Id="rId45" Type="http://schemas.openxmlformats.org/officeDocument/2006/relationships/hyperlink" Target="https://podminky.urs.cz/item/CS_URS_2025_01/916131213" TargetMode="External"/><Relationship Id="rId53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113154533" TargetMode="External"/><Relationship Id="rId15" Type="http://schemas.openxmlformats.org/officeDocument/2006/relationships/hyperlink" Target="https://podminky.urs.cz/item/CS_URS_2025_01/132354206" TargetMode="External"/><Relationship Id="rId23" Type="http://schemas.openxmlformats.org/officeDocument/2006/relationships/hyperlink" Target="https://podminky.urs.cz/item/CS_URS_2025_01/174151101" TargetMode="External"/><Relationship Id="rId28" Type="http://schemas.openxmlformats.org/officeDocument/2006/relationships/hyperlink" Target="https://podminky.urs.cz/item/CS_URS_2025_01/181411131" TargetMode="External"/><Relationship Id="rId36" Type="http://schemas.openxmlformats.org/officeDocument/2006/relationships/hyperlink" Target="https://podminky.urs.cz/item/CS_URS_2025_01/565155101" TargetMode="External"/><Relationship Id="rId49" Type="http://schemas.openxmlformats.org/officeDocument/2006/relationships/hyperlink" Target="https://podminky.urs.cz/item/CS_URS_2025_01/979024443" TargetMode="External"/><Relationship Id="rId10" Type="http://schemas.openxmlformats.org/officeDocument/2006/relationships/hyperlink" Target="https://podminky.urs.cz/item/CS_URS_2025_01/119001421" TargetMode="External"/><Relationship Id="rId19" Type="http://schemas.openxmlformats.org/officeDocument/2006/relationships/hyperlink" Target="https://podminky.urs.cz/item/CS_URS_2025_01/162651132" TargetMode="External"/><Relationship Id="rId31" Type="http://schemas.openxmlformats.org/officeDocument/2006/relationships/hyperlink" Target="https://podminky.urs.cz/item/CS_URS_2025_01/452313141" TargetMode="External"/><Relationship Id="rId44" Type="http://schemas.openxmlformats.org/officeDocument/2006/relationships/hyperlink" Target="https://podminky.urs.cz/item/CS_URS_2025_01/899722112" TargetMode="External"/><Relationship Id="rId52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113107242" TargetMode="External"/><Relationship Id="rId9" Type="http://schemas.openxmlformats.org/officeDocument/2006/relationships/hyperlink" Target="https://podminky.urs.cz/item/CS_URS_2025_01/119001405" TargetMode="External"/><Relationship Id="rId14" Type="http://schemas.openxmlformats.org/officeDocument/2006/relationships/hyperlink" Target="https://podminky.urs.cz/item/CS_URS_2025_01/132254206" TargetMode="External"/><Relationship Id="rId22" Type="http://schemas.openxmlformats.org/officeDocument/2006/relationships/hyperlink" Target="https://podminky.urs.cz/item/CS_URS_2025_01/171251201" TargetMode="External"/><Relationship Id="rId27" Type="http://schemas.openxmlformats.org/officeDocument/2006/relationships/hyperlink" Target="https://podminky.urs.cz/item/CS_URS_2025_01/181351116" TargetMode="External"/><Relationship Id="rId30" Type="http://schemas.openxmlformats.org/officeDocument/2006/relationships/hyperlink" Target="https://podminky.urs.cz/item/CS_URS_2025_01/338171123" TargetMode="External"/><Relationship Id="rId35" Type="http://schemas.openxmlformats.org/officeDocument/2006/relationships/hyperlink" Target="https://podminky.urs.cz/item/CS_URS_2025_01/564831111" TargetMode="External"/><Relationship Id="rId43" Type="http://schemas.openxmlformats.org/officeDocument/2006/relationships/hyperlink" Target="https://podminky.urs.cz/item/CS_URS_2025_01/899713111" TargetMode="External"/><Relationship Id="rId48" Type="http://schemas.openxmlformats.org/officeDocument/2006/relationships/hyperlink" Target="https://podminky.urs.cz/item/CS_URS_2025_01/919735112" TargetMode="External"/><Relationship Id="rId8" Type="http://schemas.openxmlformats.org/officeDocument/2006/relationships/hyperlink" Target="https://podminky.urs.cz/item/CS_URS_2025_01/115101301" TargetMode="External"/><Relationship Id="rId51" Type="http://schemas.openxmlformats.org/officeDocument/2006/relationships/hyperlink" Target="https://podminky.urs.cz/item/CS_URS_2025_01/997221559" TargetMode="External"/><Relationship Id="rId3" Type="http://schemas.openxmlformats.org/officeDocument/2006/relationships/hyperlink" Target="https://podminky.urs.cz/item/CS_URS_2025_01/113107222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97221551" TargetMode="External"/><Relationship Id="rId13" Type="http://schemas.openxmlformats.org/officeDocument/2006/relationships/drawing" Target="../drawings/drawing14.xml"/><Relationship Id="rId3" Type="http://schemas.openxmlformats.org/officeDocument/2006/relationships/hyperlink" Target="https://podminky.urs.cz/item/CS_URS_2025_01/113154523" TargetMode="External"/><Relationship Id="rId7" Type="http://schemas.openxmlformats.org/officeDocument/2006/relationships/hyperlink" Target="https://podminky.urs.cz/item/CS_URS_2025_01/919735113" TargetMode="External"/><Relationship Id="rId12" Type="http://schemas.openxmlformats.org/officeDocument/2006/relationships/hyperlink" Target="https://podminky.urs.cz/item/CS_URS_2025_01/998225111" TargetMode="External"/><Relationship Id="rId2" Type="http://schemas.openxmlformats.org/officeDocument/2006/relationships/hyperlink" Target="https://podminky.urs.cz/item/CS_URS_2025_01/113107243" TargetMode="External"/><Relationship Id="rId1" Type="http://schemas.openxmlformats.org/officeDocument/2006/relationships/hyperlink" Target="https://podminky.urs.cz/item/CS_URS_2025_01/113107223" TargetMode="External"/><Relationship Id="rId6" Type="http://schemas.openxmlformats.org/officeDocument/2006/relationships/hyperlink" Target="https://podminky.urs.cz/item/CS_URS_2025_01/919732211" TargetMode="External"/><Relationship Id="rId11" Type="http://schemas.openxmlformats.org/officeDocument/2006/relationships/hyperlink" Target="https://podminky.urs.cz/item/CS_URS_2025_01/997221875" TargetMode="External"/><Relationship Id="rId5" Type="http://schemas.openxmlformats.org/officeDocument/2006/relationships/hyperlink" Target="https://podminky.urs.cz/item/CS_URS_2025_01/577144111" TargetMode="External"/><Relationship Id="rId10" Type="http://schemas.openxmlformats.org/officeDocument/2006/relationships/hyperlink" Target="https://podminky.urs.cz/item/CS_URS_2025_01/997221873" TargetMode="External"/><Relationship Id="rId4" Type="http://schemas.openxmlformats.org/officeDocument/2006/relationships/hyperlink" Target="https://podminky.urs.cz/item/CS_URS_2025_01/564861113" TargetMode="External"/><Relationship Id="rId9" Type="http://schemas.openxmlformats.org/officeDocument/2006/relationships/hyperlink" Target="https://podminky.urs.cz/item/CS_URS_2025_01/99722155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1811131" TargetMode="External"/><Relationship Id="rId18" Type="http://schemas.openxmlformats.org/officeDocument/2006/relationships/hyperlink" Target="https://podminky.urs.cz/item/CS_URS_2025_01/171201231" TargetMode="External"/><Relationship Id="rId26" Type="http://schemas.openxmlformats.org/officeDocument/2006/relationships/hyperlink" Target="https://podminky.urs.cz/item/CS_URS_2025_01/451572111" TargetMode="External"/><Relationship Id="rId39" Type="http://schemas.openxmlformats.org/officeDocument/2006/relationships/hyperlink" Target="https://podminky.urs.cz/item/CS_URS_2025_01/894812061" TargetMode="External"/><Relationship Id="rId3" Type="http://schemas.openxmlformats.org/officeDocument/2006/relationships/hyperlink" Target="https://podminky.urs.cz/item/CS_URS_2025_01/113107223" TargetMode="External"/><Relationship Id="rId21" Type="http://schemas.openxmlformats.org/officeDocument/2006/relationships/hyperlink" Target="https://podminky.urs.cz/item/CS_URS_2025_01/175151101" TargetMode="External"/><Relationship Id="rId34" Type="http://schemas.openxmlformats.org/officeDocument/2006/relationships/hyperlink" Target="https://podminky.urs.cz/item/CS_URS_2025_01/596211210" TargetMode="External"/><Relationship Id="rId42" Type="http://schemas.openxmlformats.org/officeDocument/2006/relationships/hyperlink" Target="https://podminky.urs.cz/item/CS_URS_2025_01/919732221" TargetMode="External"/><Relationship Id="rId47" Type="http://schemas.openxmlformats.org/officeDocument/2006/relationships/hyperlink" Target="https://podminky.urs.cz/item/CS_URS_2025_01/997221559" TargetMode="External"/><Relationship Id="rId50" Type="http://schemas.openxmlformats.org/officeDocument/2006/relationships/hyperlink" Target="https://podminky.urs.cz/item/CS_URS_2025_01/997221861" TargetMode="External"/><Relationship Id="rId7" Type="http://schemas.openxmlformats.org/officeDocument/2006/relationships/hyperlink" Target="https://podminky.urs.cz/item/CS_URS_2025_01/115101201" TargetMode="External"/><Relationship Id="rId12" Type="http://schemas.openxmlformats.org/officeDocument/2006/relationships/hyperlink" Target="https://podminky.urs.cz/item/CS_URS_2025_01/132454203" TargetMode="External"/><Relationship Id="rId17" Type="http://schemas.openxmlformats.org/officeDocument/2006/relationships/hyperlink" Target="https://podminky.urs.cz/item/CS_URS_2025_01/167151111" TargetMode="External"/><Relationship Id="rId25" Type="http://schemas.openxmlformats.org/officeDocument/2006/relationships/hyperlink" Target="https://podminky.urs.cz/item/CS_URS_2025_01/359901211" TargetMode="External"/><Relationship Id="rId33" Type="http://schemas.openxmlformats.org/officeDocument/2006/relationships/hyperlink" Target="https://podminky.urs.cz/item/CS_URS_2025_01/581121115" TargetMode="External"/><Relationship Id="rId38" Type="http://schemas.openxmlformats.org/officeDocument/2006/relationships/hyperlink" Target="https://podminky.urs.cz/item/CS_URS_2025_01/894812041" TargetMode="External"/><Relationship Id="rId46" Type="http://schemas.openxmlformats.org/officeDocument/2006/relationships/hyperlink" Target="https://podminky.urs.cz/item/CS_URS_2025_01/997221551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62751137" TargetMode="External"/><Relationship Id="rId20" Type="http://schemas.openxmlformats.org/officeDocument/2006/relationships/hyperlink" Target="https://podminky.urs.cz/item/CS_URS_2025_01/174151101" TargetMode="External"/><Relationship Id="rId29" Type="http://schemas.openxmlformats.org/officeDocument/2006/relationships/hyperlink" Target="https://podminky.urs.cz/item/CS_URS_2025_01/564871016" TargetMode="External"/><Relationship Id="rId41" Type="http://schemas.openxmlformats.org/officeDocument/2006/relationships/hyperlink" Target="https://podminky.urs.cz/item/CS_URS_2025_01/899722113" TargetMode="External"/><Relationship Id="rId54" Type="http://schemas.openxmlformats.org/officeDocument/2006/relationships/drawing" Target="../drawings/drawing15.xml"/><Relationship Id="rId1" Type="http://schemas.openxmlformats.org/officeDocument/2006/relationships/hyperlink" Target="https://podminky.urs.cz/item/CS_URS_2025_01/113106023" TargetMode="External"/><Relationship Id="rId6" Type="http://schemas.openxmlformats.org/officeDocument/2006/relationships/hyperlink" Target="https://podminky.urs.cz/item/CS_URS_2025_01/113154522" TargetMode="External"/><Relationship Id="rId11" Type="http://schemas.openxmlformats.org/officeDocument/2006/relationships/hyperlink" Target="https://podminky.urs.cz/item/CS_URS_2025_01/132354204" TargetMode="External"/><Relationship Id="rId24" Type="http://schemas.openxmlformats.org/officeDocument/2006/relationships/hyperlink" Target="https://podminky.urs.cz/item/CS_URS_2025_01/359901111" TargetMode="External"/><Relationship Id="rId32" Type="http://schemas.openxmlformats.org/officeDocument/2006/relationships/hyperlink" Target="https://podminky.urs.cz/item/CS_URS_2025_01/577134111" TargetMode="External"/><Relationship Id="rId37" Type="http://schemas.openxmlformats.org/officeDocument/2006/relationships/hyperlink" Target="https://podminky.urs.cz/item/CS_URS_2025_01/894812032" TargetMode="External"/><Relationship Id="rId40" Type="http://schemas.openxmlformats.org/officeDocument/2006/relationships/hyperlink" Target="https://podminky.urs.cz/item/CS_URS_2025_01/894812063" TargetMode="External"/><Relationship Id="rId45" Type="http://schemas.openxmlformats.org/officeDocument/2006/relationships/hyperlink" Target="https://podminky.urs.cz/item/CS_URS_2025_01/979051121" TargetMode="External"/><Relationship Id="rId53" Type="http://schemas.openxmlformats.org/officeDocument/2006/relationships/hyperlink" Target="https://podminky.urs.cz/item/CS_URS_2025_01/998276101" TargetMode="External"/><Relationship Id="rId5" Type="http://schemas.openxmlformats.org/officeDocument/2006/relationships/hyperlink" Target="https://podminky.urs.cz/item/CS_URS_2025_01/113107242" TargetMode="External"/><Relationship Id="rId15" Type="http://schemas.openxmlformats.org/officeDocument/2006/relationships/hyperlink" Target="https://podminky.urs.cz/item/CS_URS_2025_01/162351104" TargetMode="External"/><Relationship Id="rId23" Type="http://schemas.openxmlformats.org/officeDocument/2006/relationships/hyperlink" Target="https://podminky.urs.cz/item/CS_URS_2025_01/181411131" TargetMode="External"/><Relationship Id="rId28" Type="http://schemas.openxmlformats.org/officeDocument/2006/relationships/hyperlink" Target="https://podminky.urs.cz/item/CS_URS_2025_01/564851011" TargetMode="External"/><Relationship Id="rId36" Type="http://schemas.openxmlformats.org/officeDocument/2006/relationships/hyperlink" Target="https://podminky.urs.cz/item/CS_URS_2025_01/894812001" TargetMode="External"/><Relationship Id="rId49" Type="http://schemas.openxmlformats.org/officeDocument/2006/relationships/hyperlink" Target="https://podminky.urs.cz/item/CS_URS_2025_01/997221569" TargetMode="External"/><Relationship Id="rId10" Type="http://schemas.openxmlformats.org/officeDocument/2006/relationships/hyperlink" Target="https://podminky.urs.cz/item/CS_URS_2025_01/132254206" TargetMode="External"/><Relationship Id="rId19" Type="http://schemas.openxmlformats.org/officeDocument/2006/relationships/hyperlink" Target="https://podminky.urs.cz/item/CS_URS_2025_01/171251201" TargetMode="External"/><Relationship Id="rId31" Type="http://schemas.openxmlformats.org/officeDocument/2006/relationships/hyperlink" Target="https://podminky.urs.cz/item/CS_URS_2025_01/573211109" TargetMode="External"/><Relationship Id="rId44" Type="http://schemas.openxmlformats.org/officeDocument/2006/relationships/hyperlink" Target="https://podminky.urs.cz/item/CS_URS_2025_01/919735123" TargetMode="External"/><Relationship Id="rId52" Type="http://schemas.openxmlformats.org/officeDocument/2006/relationships/hyperlink" Target="https://podminky.urs.cz/item/CS_URS_2025_01/997221875" TargetMode="External"/><Relationship Id="rId4" Type="http://schemas.openxmlformats.org/officeDocument/2006/relationships/hyperlink" Target="https://podminky.urs.cz/item/CS_URS_2025_01/113107231" TargetMode="External"/><Relationship Id="rId9" Type="http://schemas.openxmlformats.org/officeDocument/2006/relationships/hyperlink" Target="https://podminky.urs.cz/item/CS_URS_2025_01/121151103" TargetMode="External"/><Relationship Id="rId14" Type="http://schemas.openxmlformats.org/officeDocument/2006/relationships/hyperlink" Target="https://podminky.urs.cz/item/CS_URS_2025_01/151811231" TargetMode="External"/><Relationship Id="rId22" Type="http://schemas.openxmlformats.org/officeDocument/2006/relationships/hyperlink" Target="https://podminky.urs.cz/item/CS_URS_2025_01/181351003" TargetMode="External"/><Relationship Id="rId27" Type="http://schemas.openxmlformats.org/officeDocument/2006/relationships/hyperlink" Target="https://podminky.urs.cz/item/CS_URS_2025_01/564831011" TargetMode="External"/><Relationship Id="rId30" Type="http://schemas.openxmlformats.org/officeDocument/2006/relationships/hyperlink" Target="https://podminky.urs.cz/item/CS_URS_2025_01/565155101" TargetMode="External"/><Relationship Id="rId35" Type="http://schemas.openxmlformats.org/officeDocument/2006/relationships/hyperlink" Target="https://podminky.urs.cz/item/CS_URS_2025_01/871313122" TargetMode="External"/><Relationship Id="rId43" Type="http://schemas.openxmlformats.org/officeDocument/2006/relationships/hyperlink" Target="https://podminky.urs.cz/item/CS_URS_2025_01/919735113" TargetMode="External"/><Relationship Id="rId48" Type="http://schemas.openxmlformats.org/officeDocument/2006/relationships/hyperlink" Target="https://podminky.urs.cz/item/CS_URS_2025_01/997221561" TargetMode="External"/><Relationship Id="rId8" Type="http://schemas.openxmlformats.org/officeDocument/2006/relationships/hyperlink" Target="https://podminky.urs.cz/item/CS_URS_2025_01/115101301" TargetMode="External"/><Relationship Id="rId51" Type="http://schemas.openxmlformats.org/officeDocument/2006/relationships/hyperlink" Target="https://podminky.urs.cz/item/CS_URS_2025_01/997221873" TargetMode="Externa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19001421" TargetMode="External"/><Relationship Id="rId13" Type="http://schemas.openxmlformats.org/officeDocument/2006/relationships/hyperlink" Target="https://podminky.urs.cz/item/CS_URS_2025_01/151101101" TargetMode="External"/><Relationship Id="rId18" Type="http://schemas.openxmlformats.org/officeDocument/2006/relationships/hyperlink" Target="https://podminky.urs.cz/item/CS_URS_2025_01/162651132" TargetMode="External"/><Relationship Id="rId26" Type="http://schemas.openxmlformats.org/officeDocument/2006/relationships/hyperlink" Target="https://podminky.urs.cz/item/CS_URS_2025_01/451572111" TargetMode="External"/><Relationship Id="rId39" Type="http://schemas.openxmlformats.org/officeDocument/2006/relationships/hyperlink" Target="https://podminky.urs.cz/item/CS_URS_2025_01/899131121" TargetMode="External"/><Relationship Id="rId3" Type="http://schemas.openxmlformats.org/officeDocument/2006/relationships/hyperlink" Target="https://podminky.urs.cz/item/CS_URS_2025_01/113202111" TargetMode="External"/><Relationship Id="rId21" Type="http://schemas.openxmlformats.org/officeDocument/2006/relationships/hyperlink" Target="https://podminky.urs.cz/item/CS_URS_2025_01/171251201" TargetMode="External"/><Relationship Id="rId34" Type="http://schemas.openxmlformats.org/officeDocument/2006/relationships/hyperlink" Target="https://podminky.urs.cz/item/CS_URS_2025_01/877315211" TargetMode="External"/><Relationship Id="rId42" Type="http://schemas.openxmlformats.org/officeDocument/2006/relationships/hyperlink" Target="https://podminky.urs.cz/item/CS_URS_2025_01/979024443" TargetMode="External"/><Relationship Id="rId47" Type="http://schemas.openxmlformats.org/officeDocument/2006/relationships/hyperlink" Target="https://podminky.urs.cz/item/CS_URS_2025_01/998276101" TargetMode="External"/><Relationship Id="rId7" Type="http://schemas.openxmlformats.org/officeDocument/2006/relationships/hyperlink" Target="https://podminky.urs.cz/item/CS_URS_2025_01/119001412" TargetMode="External"/><Relationship Id="rId12" Type="http://schemas.openxmlformats.org/officeDocument/2006/relationships/hyperlink" Target="https://podminky.urs.cz/item/CS_URS_2025_01/139001101" TargetMode="External"/><Relationship Id="rId17" Type="http://schemas.openxmlformats.org/officeDocument/2006/relationships/hyperlink" Target="https://podminky.urs.cz/item/CS_URS_2025_01/162451106" TargetMode="External"/><Relationship Id="rId25" Type="http://schemas.openxmlformats.org/officeDocument/2006/relationships/hyperlink" Target="https://podminky.urs.cz/item/CS_URS_2025_01/359901211" TargetMode="External"/><Relationship Id="rId33" Type="http://schemas.openxmlformats.org/officeDocument/2006/relationships/hyperlink" Target="https://podminky.urs.cz/item/CS_URS_2025_01/871373121" TargetMode="External"/><Relationship Id="rId38" Type="http://schemas.openxmlformats.org/officeDocument/2006/relationships/hyperlink" Target="https://podminky.urs.cz/item/CS_URS_2025_01/894411121" TargetMode="External"/><Relationship Id="rId46" Type="http://schemas.openxmlformats.org/officeDocument/2006/relationships/hyperlink" Target="https://podminky.urs.cz/item/CS_URS_2025_01/997221873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51101112" TargetMode="External"/><Relationship Id="rId20" Type="http://schemas.openxmlformats.org/officeDocument/2006/relationships/hyperlink" Target="https://podminky.urs.cz/item/CS_URS_2025_01/171201231" TargetMode="External"/><Relationship Id="rId29" Type="http://schemas.openxmlformats.org/officeDocument/2006/relationships/hyperlink" Target="https://podminky.urs.cz/item/CS_URS_2025_01/564201011" TargetMode="External"/><Relationship Id="rId41" Type="http://schemas.openxmlformats.org/officeDocument/2006/relationships/hyperlink" Target="https://podminky.urs.cz/item/CS_URS_2025_01/899722114" TargetMode="External"/><Relationship Id="rId1" Type="http://schemas.openxmlformats.org/officeDocument/2006/relationships/hyperlink" Target="https://podminky.urs.cz/item/CS_URS_2025_01/113106121" TargetMode="External"/><Relationship Id="rId6" Type="http://schemas.openxmlformats.org/officeDocument/2006/relationships/hyperlink" Target="https://podminky.urs.cz/item/CS_URS_2025_01/119001405" TargetMode="External"/><Relationship Id="rId11" Type="http://schemas.openxmlformats.org/officeDocument/2006/relationships/hyperlink" Target="https://podminky.urs.cz/item/CS_URS_2025_01/132454206" TargetMode="External"/><Relationship Id="rId24" Type="http://schemas.openxmlformats.org/officeDocument/2006/relationships/hyperlink" Target="https://podminky.urs.cz/item/CS_URS_2025_01/359901111" TargetMode="External"/><Relationship Id="rId32" Type="http://schemas.openxmlformats.org/officeDocument/2006/relationships/hyperlink" Target="https://podminky.urs.cz/item/CS_URS_2025_01/871313121" TargetMode="External"/><Relationship Id="rId37" Type="http://schemas.openxmlformats.org/officeDocument/2006/relationships/hyperlink" Target="https://podminky.urs.cz/item/CS_URS_2025_01/894118001" TargetMode="External"/><Relationship Id="rId40" Type="http://schemas.openxmlformats.org/officeDocument/2006/relationships/hyperlink" Target="https://podminky.urs.cz/item/CS_URS_2025_01/899722112" TargetMode="External"/><Relationship Id="rId45" Type="http://schemas.openxmlformats.org/officeDocument/2006/relationships/hyperlink" Target="https://podminky.urs.cz/item/CS_URS_2025_01/997221559" TargetMode="External"/><Relationship Id="rId5" Type="http://schemas.openxmlformats.org/officeDocument/2006/relationships/hyperlink" Target="https://podminky.urs.cz/item/CS_URS_2025_01/115101301" TargetMode="External"/><Relationship Id="rId15" Type="http://schemas.openxmlformats.org/officeDocument/2006/relationships/hyperlink" Target="https://podminky.urs.cz/item/CS_URS_2025_01/151101111" TargetMode="External"/><Relationship Id="rId23" Type="http://schemas.openxmlformats.org/officeDocument/2006/relationships/hyperlink" Target="https://podminky.urs.cz/item/CS_URS_2025_01/175111101" TargetMode="External"/><Relationship Id="rId28" Type="http://schemas.openxmlformats.org/officeDocument/2006/relationships/hyperlink" Target="https://podminky.urs.cz/item/CS_URS_2025_01/452112121" TargetMode="External"/><Relationship Id="rId36" Type="http://schemas.openxmlformats.org/officeDocument/2006/relationships/hyperlink" Target="https://podminky.urs.cz/item/CS_URS_2025_01/892372121" TargetMode="External"/><Relationship Id="rId10" Type="http://schemas.openxmlformats.org/officeDocument/2006/relationships/hyperlink" Target="https://podminky.urs.cz/item/CS_URS_2025_01/132354206" TargetMode="External"/><Relationship Id="rId19" Type="http://schemas.openxmlformats.org/officeDocument/2006/relationships/hyperlink" Target="https://podminky.urs.cz/item/CS_URS_2025_01/167151111" TargetMode="External"/><Relationship Id="rId31" Type="http://schemas.openxmlformats.org/officeDocument/2006/relationships/hyperlink" Target="https://podminky.urs.cz/item/CS_URS_2025_01/596811120" TargetMode="External"/><Relationship Id="rId44" Type="http://schemas.openxmlformats.org/officeDocument/2006/relationships/hyperlink" Target="https://podminky.urs.cz/item/CS_URS_2025_01/997221551" TargetMode="External"/><Relationship Id="rId4" Type="http://schemas.openxmlformats.org/officeDocument/2006/relationships/hyperlink" Target="https://podminky.urs.cz/item/CS_URS_2025_01/115101201" TargetMode="External"/><Relationship Id="rId9" Type="http://schemas.openxmlformats.org/officeDocument/2006/relationships/hyperlink" Target="https://podminky.urs.cz/item/CS_URS_2025_01/132254206" TargetMode="External"/><Relationship Id="rId14" Type="http://schemas.openxmlformats.org/officeDocument/2006/relationships/hyperlink" Target="https://podminky.urs.cz/item/CS_URS_2025_01/151101102" TargetMode="External"/><Relationship Id="rId22" Type="http://schemas.openxmlformats.org/officeDocument/2006/relationships/hyperlink" Target="https://podminky.urs.cz/item/CS_URS_2025_01/174151101" TargetMode="External"/><Relationship Id="rId27" Type="http://schemas.openxmlformats.org/officeDocument/2006/relationships/hyperlink" Target="https://podminky.urs.cz/item/CS_URS_2025_01/452112111" TargetMode="External"/><Relationship Id="rId30" Type="http://schemas.openxmlformats.org/officeDocument/2006/relationships/hyperlink" Target="https://podminky.urs.cz/item/CS_URS_2025_01/564861112" TargetMode="External"/><Relationship Id="rId35" Type="http://schemas.openxmlformats.org/officeDocument/2006/relationships/hyperlink" Target="https://podminky.urs.cz/item/CS_URS_2025_01/877375221" TargetMode="External"/><Relationship Id="rId43" Type="http://schemas.openxmlformats.org/officeDocument/2006/relationships/hyperlink" Target="https://podminky.urs.cz/item/CS_URS_2025_01/979054441" TargetMode="External"/><Relationship Id="rId48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62451106" TargetMode="External"/><Relationship Id="rId13" Type="http://schemas.openxmlformats.org/officeDocument/2006/relationships/hyperlink" Target="https://podminky.urs.cz/item/CS_URS_2025_01/174151101" TargetMode="External"/><Relationship Id="rId18" Type="http://schemas.openxmlformats.org/officeDocument/2006/relationships/hyperlink" Target="https://podminky.urs.cz/item/CS_URS_2025_01/810491811" TargetMode="External"/><Relationship Id="rId26" Type="http://schemas.openxmlformats.org/officeDocument/2006/relationships/hyperlink" Target="https://podminky.urs.cz/item/CS_URS_2025_01/998276101" TargetMode="External"/><Relationship Id="rId3" Type="http://schemas.openxmlformats.org/officeDocument/2006/relationships/hyperlink" Target="https://podminky.urs.cz/item/CS_URS_2025_01/132254206" TargetMode="External"/><Relationship Id="rId21" Type="http://schemas.openxmlformats.org/officeDocument/2006/relationships/hyperlink" Target="https://podminky.urs.cz/item/CS_URS_2025_01/871490420" TargetMode="External"/><Relationship Id="rId7" Type="http://schemas.openxmlformats.org/officeDocument/2006/relationships/hyperlink" Target="https://podminky.urs.cz/item/CS_URS_2025_01/151101112" TargetMode="External"/><Relationship Id="rId12" Type="http://schemas.openxmlformats.org/officeDocument/2006/relationships/hyperlink" Target="https://podminky.urs.cz/item/CS_URS_2025_01/171251201" TargetMode="External"/><Relationship Id="rId17" Type="http://schemas.openxmlformats.org/officeDocument/2006/relationships/hyperlink" Target="https://podminky.urs.cz/item/CS_URS_2025_01/810441811" TargetMode="External"/><Relationship Id="rId25" Type="http://schemas.openxmlformats.org/officeDocument/2006/relationships/hyperlink" Target="https://podminky.urs.cz/item/CS_URS_2025_01/997013601" TargetMode="External"/><Relationship Id="rId2" Type="http://schemas.openxmlformats.org/officeDocument/2006/relationships/hyperlink" Target="https://podminky.urs.cz/item/CS_URS_2025_01/115101301" TargetMode="External"/><Relationship Id="rId16" Type="http://schemas.openxmlformats.org/officeDocument/2006/relationships/hyperlink" Target="https://podminky.urs.cz/item/CS_URS_2025_01/810391811" TargetMode="External"/><Relationship Id="rId20" Type="http://schemas.openxmlformats.org/officeDocument/2006/relationships/hyperlink" Target="https://podminky.urs.cz/item/CS_URS_2025_01/812422121" TargetMode="External"/><Relationship Id="rId1" Type="http://schemas.openxmlformats.org/officeDocument/2006/relationships/hyperlink" Target="https://podminky.urs.cz/item/CS_URS_2025_01/115101201" TargetMode="External"/><Relationship Id="rId6" Type="http://schemas.openxmlformats.org/officeDocument/2006/relationships/hyperlink" Target="https://podminky.urs.cz/item/CS_URS_2025_01/151101102" TargetMode="External"/><Relationship Id="rId11" Type="http://schemas.openxmlformats.org/officeDocument/2006/relationships/hyperlink" Target="https://podminky.urs.cz/item/CS_URS_2025_01/171201231" TargetMode="External"/><Relationship Id="rId24" Type="http://schemas.openxmlformats.org/officeDocument/2006/relationships/hyperlink" Target="https://podminky.urs.cz/item/CS_URS_2025_01/997013509" TargetMode="External"/><Relationship Id="rId5" Type="http://schemas.openxmlformats.org/officeDocument/2006/relationships/hyperlink" Target="https://podminky.urs.cz/item/CS_URS_2025_01/132454206" TargetMode="External"/><Relationship Id="rId15" Type="http://schemas.openxmlformats.org/officeDocument/2006/relationships/hyperlink" Target="https://podminky.urs.cz/item/CS_URS_2025_01/451572111" TargetMode="External"/><Relationship Id="rId23" Type="http://schemas.openxmlformats.org/officeDocument/2006/relationships/hyperlink" Target="https://podminky.urs.cz/item/CS_URS_2025_01/997013501" TargetMode="External"/><Relationship Id="rId10" Type="http://schemas.openxmlformats.org/officeDocument/2006/relationships/hyperlink" Target="https://podminky.urs.cz/item/CS_URS_2025_01/167151111" TargetMode="External"/><Relationship Id="rId19" Type="http://schemas.openxmlformats.org/officeDocument/2006/relationships/hyperlink" Target="https://podminky.urs.cz/item/CS_URS_2025_01/812392121" TargetMode="External"/><Relationship Id="rId4" Type="http://schemas.openxmlformats.org/officeDocument/2006/relationships/hyperlink" Target="https://podminky.urs.cz/item/CS_URS_2025_01/132354206" TargetMode="External"/><Relationship Id="rId9" Type="http://schemas.openxmlformats.org/officeDocument/2006/relationships/hyperlink" Target="https://podminky.urs.cz/item/CS_URS_2025_01/162651132" TargetMode="External"/><Relationship Id="rId14" Type="http://schemas.openxmlformats.org/officeDocument/2006/relationships/hyperlink" Target="https://podminky.urs.cz/item/CS_URS_2025_01/175111101" TargetMode="External"/><Relationship Id="rId22" Type="http://schemas.openxmlformats.org/officeDocument/2006/relationships/hyperlink" Target="https://podminky.urs.cz/item/CS_URS_2025_01/899722114" TargetMode="External"/><Relationship Id="rId27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51101101" TargetMode="External"/><Relationship Id="rId18" Type="http://schemas.openxmlformats.org/officeDocument/2006/relationships/hyperlink" Target="https://podminky.urs.cz/item/CS_URS_2025_01/171201231" TargetMode="External"/><Relationship Id="rId26" Type="http://schemas.openxmlformats.org/officeDocument/2006/relationships/hyperlink" Target="https://podminky.urs.cz/item/CS_URS_2025_01/564750011" TargetMode="External"/><Relationship Id="rId39" Type="http://schemas.openxmlformats.org/officeDocument/2006/relationships/hyperlink" Target="https://podminky.urs.cz/item/CS_URS_2025_01/891181112" TargetMode="External"/><Relationship Id="rId21" Type="http://schemas.openxmlformats.org/officeDocument/2006/relationships/hyperlink" Target="https://podminky.urs.cz/item/CS_URS_2025_01/175111101" TargetMode="External"/><Relationship Id="rId34" Type="http://schemas.openxmlformats.org/officeDocument/2006/relationships/hyperlink" Target="https://podminky.urs.cz/item/CS_URS_2025_01/871161141" TargetMode="External"/><Relationship Id="rId42" Type="http://schemas.openxmlformats.org/officeDocument/2006/relationships/hyperlink" Target="https://podminky.urs.cz/item/CS_URS_2025_01/891261112" TargetMode="External"/><Relationship Id="rId47" Type="http://schemas.openxmlformats.org/officeDocument/2006/relationships/hyperlink" Target="https://podminky.urs.cz/item/CS_URS_2025_01/892273122" TargetMode="External"/><Relationship Id="rId50" Type="http://schemas.openxmlformats.org/officeDocument/2006/relationships/hyperlink" Target="https://podminky.urs.cz/item/CS_URS_2025_01/899401113" TargetMode="External"/><Relationship Id="rId55" Type="http://schemas.openxmlformats.org/officeDocument/2006/relationships/hyperlink" Target="https://podminky.urs.cz/item/CS_URS_2025_01/899910211" TargetMode="External"/><Relationship Id="rId63" Type="http://schemas.openxmlformats.org/officeDocument/2006/relationships/hyperlink" Target="https://podminky.urs.cz/item/CS_URS_2025_01/998276101" TargetMode="External"/><Relationship Id="rId7" Type="http://schemas.openxmlformats.org/officeDocument/2006/relationships/hyperlink" Target="https://podminky.urs.cz/item/CS_URS_2025_01/119001405" TargetMode="External"/><Relationship Id="rId2" Type="http://schemas.openxmlformats.org/officeDocument/2006/relationships/hyperlink" Target="https://podminky.urs.cz/item/CS_URS_2025_01/113107222" TargetMode="External"/><Relationship Id="rId16" Type="http://schemas.openxmlformats.org/officeDocument/2006/relationships/hyperlink" Target="https://podminky.urs.cz/item/CS_URS_2025_01/162651132" TargetMode="External"/><Relationship Id="rId20" Type="http://schemas.openxmlformats.org/officeDocument/2006/relationships/hyperlink" Target="https://podminky.urs.cz/item/CS_URS_2025_01/174151101" TargetMode="External"/><Relationship Id="rId29" Type="http://schemas.openxmlformats.org/officeDocument/2006/relationships/hyperlink" Target="https://podminky.urs.cz/item/CS_URS_2025_01/573231108" TargetMode="External"/><Relationship Id="rId41" Type="http://schemas.openxmlformats.org/officeDocument/2006/relationships/hyperlink" Target="https://podminky.urs.cz/item/CS_URS_2025_01/891247111" TargetMode="External"/><Relationship Id="rId54" Type="http://schemas.openxmlformats.org/officeDocument/2006/relationships/hyperlink" Target="https://podminky.urs.cz/item/CS_URS_2025_01/919735112" TargetMode="External"/><Relationship Id="rId62" Type="http://schemas.openxmlformats.org/officeDocument/2006/relationships/hyperlink" Target="https://podminky.urs.cz/item/CS_URS_2025_01/997221875" TargetMode="External"/><Relationship Id="rId1" Type="http://schemas.openxmlformats.org/officeDocument/2006/relationships/hyperlink" Target="https://podminky.urs.cz/item/CS_URS_2025_01/113107212" TargetMode="External"/><Relationship Id="rId6" Type="http://schemas.openxmlformats.org/officeDocument/2006/relationships/hyperlink" Target="https://podminky.urs.cz/item/CS_URS_2025_01/115101301" TargetMode="External"/><Relationship Id="rId11" Type="http://schemas.openxmlformats.org/officeDocument/2006/relationships/hyperlink" Target="https://podminky.urs.cz/item/CS_URS_2025_01/132454206" TargetMode="External"/><Relationship Id="rId24" Type="http://schemas.openxmlformats.org/officeDocument/2006/relationships/hyperlink" Target="https://podminky.urs.cz/item/CS_URS_2025_01/452353111" TargetMode="External"/><Relationship Id="rId32" Type="http://schemas.openxmlformats.org/officeDocument/2006/relationships/hyperlink" Target="https://podminky.urs.cz/item/CS_URS_2025_01/857262122" TargetMode="External"/><Relationship Id="rId37" Type="http://schemas.openxmlformats.org/officeDocument/2006/relationships/hyperlink" Target="https://podminky.urs.cz/item/CS_URS_2025_01/877261101" TargetMode="External"/><Relationship Id="rId40" Type="http://schemas.openxmlformats.org/officeDocument/2006/relationships/hyperlink" Target="https://podminky.urs.cz/item/CS_URS_2025_01/891241112" TargetMode="External"/><Relationship Id="rId45" Type="http://schemas.openxmlformats.org/officeDocument/2006/relationships/hyperlink" Target="https://podminky.urs.cz/item/CS_URS_2025_01/892241111" TargetMode="External"/><Relationship Id="rId53" Type="http://schemas.openxmlformats.org/officeDocument/2006/relationships/hyperlink" Target="https://podminky.urs.cz/item/CS_URS_2025_01/919732211" TargetMode="External"/><Relationship Id="rId58" Type="http://schemas.openxmlformats.org/officeDocument/2006/relationships/hyperlink" Target="https://podminky.urs.cz/item/CS_URS_2025_01/997013813" TargetMode="External"/><Relationship Id="rId5" Type="http://schemas.openxmlformats.org/officeDocument/2006/relationships/hyperlink" Target="https://podminky.urs.cz/item/CS_URS_2025_01/115101201" TargetMode="External"/><Relationship Id="rId15" Type="http://schemas.openxmlformats.org/officeDocument/2006/relationships/hyperlink" Target="https://podminky.urs.cz/item/CS_URS_2025_01/162451106" TargetMode="External"/><Relationship Id="rId23" Type="http://schemas.openxmlformats.org/officeDocument/2006/relationships/hyperlink" Target="https://podminky.urs.cz/item/CS_URS_2025_01/452313141" TargetMode="External"/><Relationship Id="rId28" Type="http://schemas.openxmlformats.org/officeDocument/2006/relationships/hyperlink" Target="https://podminky.urs.cz/item/CS_URS_2025_01/565155101" TargetMode="External"/><Relationship Id="rId36" Type="http://schemas.openxmlformats.org/officeDocument/2006/relationships/hyperlink" Target="https://podminky.urs.cz/item/CS_URS_2025_01/871251811" TargetMode="External"/><Relationship Id="rId49" Type="http://schemas.openxmlformats.org/officeDocument/2006/relationships/hyperlink" Target="https://podminky.urs.cz/item/CS_URS_2025_01/899401112" TargetMode="External"/><Relationship Id="rId57" Type="http://schemas.openxmlformats.org/officeDocument/2006/relationships/hyperlink" Target="https://podminky.urs.cz/item/CS_URS_2025_01/997013509" TargetMode="External"/><Relationship Id="rId61" Type="http://schemas.openxmlformats.org/officeDocument/2006/relationships/hyperlink" Target="https://podminky.urs.cz/item/CS_URS_2025_01/997221873" TargetMode="External"/><Relationship Id="rId10" Type="http://schemas.openxmlformats.org/officeDocument/2006/relationships/hyperlink" Target="https://podminky.urs.cz/item/CS_URS_2025_01/132354206" TargetMode="External"/><Relationship Id="rId19" Type="http://schemas.openxmlformats.org/officeDocument/2006/relationships/hyperlink" Target="https://podminky.urs.cz/item/CS_URS_2025_01/171251201" TargetMode="External"/><Relationship Id="rId31" Type="http://schemas.openxmlformats.org/officeDocument/2006/relationships/hyperlink" Target="https://podminky.urs.cz/item/CS_URS_2025_01/857242122" TargetMode="External"/><Relationship Id="rId44" Type="http://schemas.openxmlformats.org/officeDocument/2006/relationships/hyperlink" Target="https://podminky.urs.cz/item/CS_URS_2025_01/892233122" TargetMode="External"/><Relationship Id="rId52" Type="http://schemas.openxmlformats.org/officeDocument/2006/relationships/hyperlink" Target="https://podminky.urs.cz/item/CS_URS_2025_01/899722113" TargetMode="External"/><Relationship Id="rId60" Type="http://schemas.openxmlformats.org/officeDocument/2006/relationships/hyperlink" Target="https://podminky.urs.cz/item/CS_URS_2025_01/997221559" TargetMode="External"/><Relationship Id="rId4" Type="http://schemas.openxmlformats.org/officeDocument/2006/relationships/hyperlink" Target="https://podminky.urs.cz/item/CS_URS_2025_01/113154533" TargetMode="External"/><Relationship Id="rId9" Type="http://schemas.openxmlformats.org/officeDocument/2006/relationships/hyperlink" Target="https://podminky.urs.cz/item/CS_URS_2025_01/132254206" TargetMode="External"/><Relationship Id="rId14" Type="http://schemas.openxmlformats.org/officeDocument/2006/relationships/hyperlink" Target="https://podminky.urs.cz/item/CS_URS_2025_01/151101111" TargetMode="External"/><Relationship Id="rId22" Type="http://schemas.openxmlformats.org/officeDocument/2006/relationships/hyperlink" Target="https://podminky.urs.cz/item/CS_URS_2025_01/175111109" TargetMode="External"/><Relationship Id="rId27" Type="http://schemas.openxmlformats.org/officeDocument/2006/relationships/hyperlink" Target="https://podminky.urs.cz/item/CS_URS_2025_01/564831111" TargetMode="External"/><Relationship Id="rId30" Type="http://schemas.openxmlformats.org/officeDocument/2006/relationships/hyperlink" Target="https://podminky.urs.cz/item/CS_URS_2025_01/577134111" TargetMode="External"/><Relationship Id="rId35" Type="http://schemas.openxmlformats.org/officeDocument/2006/relationships/hyperlink" Target="https://podminky.urs.cz/item/CS_URS_2025_01/871251151" TargetMode="External"/><Relationship Id="rId43" Type="http://schemas.openxmlformats.org/officeDocument/2006/relationships/hyperlink" Target="https://podminky.urs.cz/item/CS_URS_2025_01/891269111" TargetMode="External"/><Relationship Id="rId48" Type="http://schemas.openxmlformats.org/officeDocument/2006/relationships/hyperlink" Target="https://podminky.urs.cz/item/CS_URS_2025_01/892372111" TargetMode="External"/><Relationship Id="rId56" Type="http://schemas.openxmlformats.org/officeDocument/2006/relationships/hyperlink" Target="https://podminky.urs.cz/item/CS_URS_2025_01/997013501" TargetMode="External"/><Relationship Id="rId64" Type="http://schemas.openxmlformats.org/officeDocument/2006/relationships/drawing" Target="../drawings/drawing5.xml"/><Relationship Id="rId8" Type="http://schemas.openxmlformats.org/officeDocument/2006/relationships/hyperlink" Target="https://podminky.urs.cz/item/CS_URS_2025_01/119001421" TargetMode="External"/><Relationship Id="rId51" Type="http://schemas.openxmlformats.org/officeDocument/2006/relationships/hyperlink" Target="https://podminky.urs.cz/item/CS_URS_2025_01/899721111" TargetMode="External"/><Relationship Id="rId3" Type="http://schemas.openxmlformats.org/officeDocument/2006/relationships/hyperlink" Target="https://podminky.urs.cz/item/CS_URS_2025_01/113107242" TargetMode="External"/><Relationship Id="rId12" Type="http://schemas.openxmlformats.org/officeDocument/2006/relationships/hyperlink" Target="https://podminky.urs.cz/item/CS_URS_2025_01/139001101" TargetMode="External"/><Relationship Id="rId17" Type="http://schemas.openxmlformats.org/officeDocument/2006/relationships/hyperlink" Target="https://podminky.urs.cz/item/CS_URS_2025_01/167151111" TargetMode="External"/><Relationship Id="rId25" Type="http://schemas.openxmlformats.org/officeDocument/2006/relationships/hyperlink" Target="https://podminky.urs.cz/item/CS_URS_2025_01/452353112" TargetMode="External"/><Relationship Id="rId33" Type="http://schemas.openxmlformats.org/officeDocument/2006/relationships/hyperlink" Target="https://podminky.urs.cz/item/CS_URS_2025_01/857264122" TargetMode="External"/><Relationship Id="rId38" Type="http://schemas.openxmlformats.org/officeDocument/2006/relationships/hyperlink" Target="https://podminky.urs.cz/item/CS_URS_2025_01/877261110" TargetMode="External"/><Relationship Id="rId46" Type="http://schemas.openxmlformats.org/officeDocument/2006/relationships/hyperlink" Target="https://podminky.urs.cz/item/CS_URS_2025_01/892271111" TargetMode="External"/><Relationship Id="rId59" Type="http://schemas.openxmlformats.org/officeDocument/2006/relationships/hyperlink" Target="https://podminky.urs.cz/item/CS_URS_2025_01/99722155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19735113" TargetMode="External"/><Relationship Id="rId13" Type="http://schemas.openxmlformats.org/officeDocument/2006/relationships/hyperlink" Target="https://podminky.urs.cz/item/CS_URS_2025_01/997221875" TargetMode="External"/><Relationship Id="rId3" Type="http://schemas.openxmlformats.org/officeDocument/2006/relationships/hyperlink" Target="https://podminky.urs.cz/item/CS_URS_2025_01/113154523" TargetMode="External"/><Relationship Id="rId7" Type="http://schemas.openxmlformats.org/officeDocument/2006/relationships/hyperlink" Target="https://podminky.urs.cz/item/CS_URS_2025_01/919732211" TargetMode="External"/><Relationship Id="rId12" Type="http://schemas.openxmlformats.org/officeDocument/2006/relationships/hyperlink" Target="https://podminky.urs.cz/item/CS_URS_2025_01/997221873" TargetMode="External"/><Relationship Id="rId2" Type="http://schemas.openxmlformats.org/officeDocument/2006/relationships/hyperlink" Target="https://podminky.urs.cz/item/CS_URS_2025_01/113107243" TargetMode="External"/><Relationship Id="rId1" Type="http://schemas.openxmlformats.org/officeDocument/2006/relationships/hyperlink" Target="https://podminky.urs.cz/item/CS_URS_2025_01/113107223" TargetMode="External"/><Relationship Id="rId6" Type="http://schemas.openxmlformats.org/officeDocument/2006/relationships/hyperlink" Target="https://podminky.urs.cz/item/CS_URS_2025_01/577144111" TargetMode="External"/><Relationship Id="rId11" Type="http://schemas.openxmlformats.org/officeDocument/2006/relationships/hyperlink" Target="https://podminky.urs.cz/item/CS_URS_2025_01/997221559" TargetMode="External"/><Relationship Id="rId5" Type="http://schemas.openxmlformats.org/officeDocument/2006/relationships/hyperlink" Target="https://podminky.urs.cz/item/CS_URS_2025_01/564861113" TargetMode="External"/><Relationship Id="rId15" Type="http://schemas.openxmlformats.org/officeDocument/2006/relationships/drawing" Target="../drawings/drawing6.xml"/><Relationship Id="rId10" Type="http://schemas.openxmlformats.org/officeDocument/2006/relationships/hyperlink" Target="https://podminky.urs.cz/item/CS_URS_2025_01/997221551" TargetMode="External"/><Relationship Id="rId4" Type="http://schemas.openxmlformats.org/officeDocument/2006/relationships/hyperlink" Target="https://podminky.urs.cz/item/CS_URS_2025_01/113202111" TargetMode="External"/><Relationship Id="rId9" Type="http://schemas.openxmlformats.org/officeDocument/2006/relationships/hyperlink" Target="https://podminky.urs.cz/item/CS_URS_2025_01/979024443" TargetMode="External"/><Relationship Id="rId14" Type="http://schemas.openxmlformats.org/officeDocument/2006/relationships/hyperlink" Target="https://podminky.urs.cz/item/CS_URS_2025_01/9982251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3"/>
  <sheetViews>
    <sheetView showGridLines="0" tabSelected="1" workbookViewId="0">
      <selection activeCell="K6" sqref="K6:AO6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" customHeight="1">
      <c r="AR2" s="298"/>
      <c r="AS2" s="298"/>
      <c r="AT2" s="298"/>
      <c r="AU2" s="298"/>
      <c r="AV2" s="298"/>
      <c r="AW2" s="298"/>
      <c r="AX2" s="298"/>
      <c r="AY2" s="298"/>
      <c r="AZ2" s="298"/>
      <c r="BA2" s="298"/>
      <c r="BB2" s="298"/>
      <c r="BC2" s="298"/>
      <c r="BD2" s="298"/>
      <c r="BE2" s="298"/>
      <c r="BS2" s="17" t="s">
        <v>6</v>
      </c>
      <c r="BT2" s="17" t="s">
        <v>7</v>
      </c>
    </row>
    <row r="3" spans="1:74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R5" s="20"/>
      <c r="BE5" s="294" t="s">
        <v>15</v>
      </c>
      <c r="BS5" s="17" t="s">
        <v>6</v>
      </c>
    </row>
    <row r="6" spans="1:74" ht="36.9" customHeight="1">
      <c r="B6" s="20"/>
      <c r="D6" s="26" t="s">
        <v>16</v>
      </c>
      <c r="K6" s="299" t="s">
        <v>3288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R6" s="20"/>
      <c r="BE6" s="295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95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95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95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95"/>
      <c r="BS10" s="17" t="s">
        <v>6</v>
      </c>
    </row>
    <row r="11" spans="1:74" ht="18.45" customHeight="1">
      <c r="B11" s="20"/>
      <c r="E11" s="25" t="s">
        <v>33</v>
      </c>
      <c r="AK11" s="27" t="s">
        <v>34</v>
      </c>
      <c r="AN11" s="25" t="s">
        <v>35</v>
      </c>
      <c r="AR11" s="20"/>
      <c r="BE11" s="295"/>
      <c r="BS11" s="17" t="s">
        <v>6</v>
      </c>
    </row>
    <row r="12" spans="1:74" ht="6.9" customHeight="1">
      <c r="B12" s="20"/>
      <c r="AR12" s="20"/>
      <c r="BE12" s="295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95"/>
      <c r="BS13" s="17" t="s">
        <v>6</v>
      </c>
    </row>
    <row r="14" spans="1:74" ht="13.2">
      <c r="B14" s="20"/>
      <c r="E14" s="300" t="s">
        <v>37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7" t="s">
        <v>34</v>
      </c>
      <c r="AN14" s="30" t="s">
        <v>37</v>
      </c>
      <c r="AR14" s="20"/>
      <c r="BE14" s="295"/>
      <c r="BS14" s="17" t="s">
        <v>6</v>
      </c>
    </row>
    <row r="15" spans="1:74" ht="6.9" customHeight="1">
      <c r="B15" s="20"/>
      <c r="AR15" s="20"/>
      <c r="BE15" s="295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95"/>
      <c r="BS16" s="17" t="s">
        <v>4</v>
      </c>
    </row>
    <row r="17" spans="2:71" ht="18.45" customHeight="1">
      <c r="B17" s="20"/>
      <c r="E17" s="25" t="s">
        <v>40</v>
      </c>
      <c r="AK17" s="27" t="s">
        <v>34</v>
      </c>
      <c r="AN17" s="25" t="s">
        <v>41</v>
      </c>
      <c r="AR17" s="20"/>
      <c r="BE17" s="295"/>
      <c r="BS17" s="17" t="s">
        <v>42</v>
      </c>
    </row>
    <row r="18" spans="2:71" ht="6.9" customHeight="1">
      <c r="B18" s="20"/>
      <c r="AR18" s="20"/>
      <c r="BE18" s="295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44</v>
      </c>
      <c r="AR19" s="20"/>
      <c r="BE19" s="295"/>
      <c r="BS19" s="17" t="s">
        <v>6</v>
      </c>
    </row>
    <row r="20" spans="2:71" ht="18.45" customHeight="1">
      <c r="B20" s="20"/>
      <c r="E20" s="25" t="s">
        <v>45</v>
      </c>
      <c r="AK20" s="27" t="s">
        <v>34</v>
      </c>
      <c r="AN20" s="25" t="s">
        <v>44</v>
      </c>
      <c r="AR20" s="20"/>
      <c r="BE20" s="295"/>
      <c r="BS20" s="17" t="s">
        <v>4</v>
      </c>
    </row>
    <row r="21" spans="2:71" ht="6.9" customHeight="1">
      <c r="B21" s="20"/>
      <c r="AR21" s="20"/>
      <c r="BE21" s="295"/>
    </row>
    <row r="22" spans="2:71" ht="12" customHeight="1">
      <c r="B22" s="20"/>
      <c r="D22" s="27" t="s">
        <v>46</v>
      </c>
      <c r="AR22" s="20"/>
      <c r="BE22" s="295"/>
    </row>
    <row r="23" spans="2:71" ht="47.25" customHeight="1">
      <c r="B23" s="20"/>
      <c r="E23" s="302" t="s">
        <v>47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R23" s="20"/>
      <c r="BE23" s="295"/>
    </row>
    <row r="24" spans="2:71" ht="6.9" customHeight="1">
      <c r="B24" s="20"/>
      <c r="AR24" s="20"/>
      <c r="BE24" s="295"/>
    </row>
    <row r="25" spans="2:71" ht="6.9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95"/>
    </row>
    <row r="26" spans="2:71" s="1" customFormat="1" ht="25.95" customHeight="1">
      <c r="B26" s="33"/>
      <c r="D26" s="34" t="s">
        <v>48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3">
        <f>ROUND(AG54,2)</f>
        <v>0</v>
      </c>
      <c r="AL26" s="304"/>
      <c r="AM26" s="304"/>
      <c r="AN26" s="304"/>
      <c r="AO26" s="304"/>
      <c r="AR26" s="33"/>
      <c r="BE26" s="295"/>
    </row>
    <row r="27" spans="2:71" s="1" customFormat="1" ht="6.9" customHeight="1">
      <c r="B27" s="33"/>
      <c r="AR27" s="33"/>
      <c r="BE27" s="295"/>
    </row>
    <row r="28" spans="2:71" s="1" customFormat="1" ht="13.2">
      <c r="B28" s="33"/>
      <c r="L28" s="305" t="s">
        <v>49</v>
      </c>
      <c r="M28" s="305"/>
      <c r="N28" s="305"/>
      <c r="O28" s="305"/>
      <c r="P28" s="305"/>
      <c r="W28" s="305" t="s">
        <v>50</v>
      </c>
      <c r="X28" s="305"/>
      <c r="Y28" s="305"/>
      <c r="Z28" s="305"/>
      <c r="AA28" s="305"/>
      <c r="AB28" s="305"/>
      <c r="AC28" s="305"/>
      <c r="AD28" s="305"/>
      <c r="AE28" s="305"/>
      <c r="AK28" s="305" t="s">
        <v>51</v>
      </c>
      <c r="AL28" s="305"/>
      <c r="AM28" s="305"/>
      <c r="AN28" s="305"/>
      <c r="AO28" s="305"/>
      <c r="AR28" s="33"/>
      <c r="BE28" s="295"/>
    </row>
    <row r="29" spans="2:71" s="2" customFormat="1" ht="14.4" customHeight="1">
      <c r="B29" s="37"/>
      <c r="D29" s="27" t="s">
        <v>52</v>
      </c>
      <c r="F29" s="27" t="s">
        <v>53</v>
      </c>
      <c r="L29" s="308">
        <v>0.21</v>
      </c>
      <c r="M29" s="307"/>
      <c r="N29" s="307"/>
      <c r="O29" s="307"/>
      <c r="P29" s="307"/>
      <c r="W29" s="306">
        <f>ROUND(AZ54, 2)</f>
        <v>0</v>
      </c>
      <c r="X29" s="307"/>
      <c r="Y29" s="307"/>
      <c r="Z29" s="307"/>
      <c r="AA29" s="307"/>
      <c r="AB29" s="307"/>
      <c r="AC29" s="307"/>
      <c r="AD29" s="307"/>
      <c r="AE29" s="307"/>
      <c r="AK29" s="306">
        <f>ROUND(AV54, 2)</f>
        <v>0</v>
      </c>
      <c r="AL29" s="307"/>
      <c r="AM29" s="307"/>
      <c r="AN29" s="307"/>
      <c r="AO29" s="307"/>
      <c r="AR29" s="37"/>
      <c r="BE29" s="296"/>
    </row>
    <row r="30" spans="2:71" s="2" customFormat="1" ht="14.4" customHeight="1">
      <c r="B30" s="37"/>
      <c r="F30" s="27" t="s">
        <v>54</v>
      </c>
      <c r="L30" s="308">
        <v>0.12</v>
      </c>
      <c r="M30" s="307"/>
      <c r="N30" s="307"/>
      <c r="O30" s="307"/>
      <c r="P30" s="307"/>
      <c r="W30" s="306">
        <f>ROUND(BA54, 2)</f>
        <v>0</v>
      </c>
      <c r="X30" s="307"/>
      <c r="Y30" s="307"/>
      <c r="Z30" s="307"/>
      <c r="AA30" s="307"/>
      <c r="AB30" s="307"/>
      <c r="AC30" s="307"/>
      <c r="AD30" s="307"/>
      <c r="AE30" s="307"/>
      <c r="AK30" s="306">
        <f>ROUND(AW54, 2)</f>
        <v>0</v>
      </c>
      <c r="AL30" s="307"/>
      <c r="AM30" s="307"/>
      <c r="AN30" s="307"/>
      <c r="AO30" s="307"/>
      <c r="AR30" s="37"/>
      <c r="BE30" s="296"/>
    </row>
    <row r="31" spans="2:71" s="2" customFormat="1" ht="14.4" hidden="1" customHeight="1">
      <c r="B31" s="37"/>
      <c r="F31" s="27" t="s">
        <v>55</v>
      </c>
      <c r="L31" s="308">
        <v>0.21</v>
      </c>
      <c r="M31" s="307"/>
      <c r="N31" s="307"/>
      <c r="O31" s="307"/>
      <c r="P31" s="307"/>
      <c r="W31" s="306">
        <f>ROUND(BB54, 2)</f>
        <v>0</v>
      </c>
      <c r="X31" s="307"/>
      <c r="Y31" s="307"/>
      <c r="Z31" s="307"/>
      <c r="AA31" s="307"/>
      <c r="AB31" s="307"/>
      <c r="AC31" s="307"/>
      <c r="AD31" s="307"/>
      <c r="AE31" s="307"/>
      <c r="AK31" s="306">
        <v>0</v>
      </c>
      <c r="AL31" s="307"/>
      <c r="AM31" s="307"/>
      <c r="AN31" s="307"/>
      <c r="AO31" s="307"/>
      <c r="AR31" s="37"/>
      <c r="BE31" s="296"/>
    </row>
    <row r="32" spans="2:71" s="2" customFormat="1" ht="14.4" hidden="1" customHeight="1">
      <c r="B32" s="37"/>
      <c r="F32" s="27" t="s">
        <v>56</v>
      </c>
      <c r="L32" s="308">
        <v>0.12</v>
      </c>
      <c r="M32" s="307"/>
      <c r="N32" s="307"/>
      <c r="O32" s="307"/>
      <c r="P32" s="307"/>
      <c r="W32" s="306">
        <f>ROUND(BC54, 2)</f>
        <v>0</v>
      </c>
      <c r="X32" s="307"/>
      <c r="Y32" s="307"/>
      <c r="Z32" s="307"/>
      <c r="AA32" s="307"/>
      <c r="AB32" s="307"/>
      <c r="AC32" s="307"/>
      <c r="AD32" s="307"/>
      <c r="AE32" s="307"/>
      <c r="AK32" s="306">
        <v>0</v>
      </c>
      <c r="AL32" s="307"/>
      <c r="AM32" s="307"/>
      <c r="AN32" s="307"/>
      <c r="AO32" s="307"/>
      <c r="AR32" s="37"/>
      <c r="BE32" s="296"/>
    </row>
    <row r="33" spans="2:44" s="2" customFormat="1" ht="14.4" hidden="1" customHeight="1">
      <c r="B33" s="37"/>
      <c r="F33" s="27" t="s">
        <v>57</v>
      </c>
      <c r="L33" s="308">
        <v>0</v>
      </c>
      <c r="M33" s="307"/>
      <c r="N33" s="307"/>
      <c r="O33" s="307"/>
      <c r="P33" s="307"/>
      <c r="W33" s="306">
        <f>ROUND(BD54, 2)</f>
        <v>0</v>
      </c>
      <c r="X33" s="307"/>
      <c r="Y33" s="307"/>
      <c r="Z33" s="307"/>
      <c r="AA33" s="307"/>
      <c r="AB33" s="307"/>
      <c r="AC33" s="307"/>
      <c r="AD33" s="307"/>
      <c r="AE33" s="307"/>
      <c r="AK33" s="306">
        <v>0</v>
      </c>
      <c r="AL33" s="307"/>
      <c r="AM33" s="307"/>
      <c r="AN33" s="307"/>
      <c r="AO33" s="307"/>
      <c r="AR33" s="37"/>
    </row>
    <row r="34" spans="2:44" s="1" customFormat="1" ht="6.9" customHeight="1">
      <c r="B34" s="33"/>
      <c r="AR34" s="33"/>
    </row>
    <row r="35" spans="2:44" s="1" customFormat="1" ht="25.95" customHeight="1">
      <c r="B35" s="33"/>
      <c r="C35" s="38"/>
      <c r="D35" s="39" t="s">
        <v>58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59</v>
      </c>
      <c r="U35" s="40"/>
      <c r="V35" s="40"/>
      <c r="W35" s="40"/>
      <c r="X35" s="312" t="s">
        <v>60</v>
      </c>
      <c r="Y35" s="310"/>
      <c r="Z35" s="310"/>
      <c r="AA35" s="310"/>
      <c r="AB35" s="310"/>
      <c r="AC35" s="40"/>
      <c r="AD35" s="40"/>
      <c r="AE35" s="40"/>
      <c r="AF35" s="40"/>
      <c r="AG35" s="40"/>
      <c r="AH35" s="40"/>
      <c r="AI35" s="40"/>
      <c r="AJ35" s="40"/>
      <c r="AK35" s="309">
        <f>SUM(AK26:AK33)</f>
        <v>0</v>
      </c>
      <c r="AL35" s="310"/>
      <c r="AM35" s="310"/>
      <c r="AN35" s="310"/>
      <c r="AO35" s="311"/>
      <c r="AP35" s="38"/>
      <c r="AQ35" s="38"/>
      <c r="AR35" s="33"/>
    </row>
    <row r="36" spans="2:44" s="1" customFormat="1" ht="6.9" customHeight="1">
      <c r="B36" s="33"/>
      <c r="AR36" s="33"/>
    </row>
    <row r="37" spans="2:44" s="1" customFormat="1" ht="6.9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" customHeight="1">
      <c r="B42" s="33"/>
      <c r="C42" s="21" t="s">
        <v>61</v>
      </c>
      <c r="AR42" s="33"/>
    </row>
    <row r="43" spans="2:44" s="1" customFormat="1" ht="6.9" customHeight="1">
      <c r="B43" s="33"/>
      <c r="AR43" s="33"/>
    </row>
    <row r="44" spans="2:44" s="3" customFormat="1" ht="12" customHeight="1">
      <c r="B44" s="46"/>
      <c r="C44" s="27" t="s">
        <v>13</v>
      </c>
      <c r="L44" s="3" t="str">
        <f>K5</f>
        <v>2025/03/06-2027</v>
      </c>
      <c r="AR44" s="46"/>
    </row>
    <row r="45" spans="2:44" s="4" customFormat="1" ht="36.9" customHeight="1">
      <c r="B45" s="47"/>
      <c r="C45" s="48" t="s">
        <v>16</v>
      </c>
      <c r="L45" s="291" t="str">
        <f>K6</f>
        <v>Rekonstrukce vodovodu a kanalizace Dolní Němčice - 2027</v>
      </c>
      <c r="M45" s="292"/>
      <c r="N45" s="292"/>
      <c r="O45" s="292"/>
      <c r="P45" s="292"/>
      <c r="Q45" s="292"/>
      <c r="R45" s="292"/>
      <c r="S45" s="292"/>
      <c r="T45" s="292"/>
      <c r="U45" s="292"/>
      <c r="V45" s="292"/>
      <c r="W45" s="292"/>
      <c r="X45" s="292"/>
      <c r="Y45" s="292"/>
      <c r="Z45" s="292"/>
      <c r="AA45" s="292"/>
      <c r="AB45" s="292"/>
      <c r="AC45" s="292"/>
      <c r="AD45" s="292"/>
      <c r="AE45" s="292"/>
      <c r="AF45" s="292"/>
      <c r="AG45" s="292"/>
      <c r="AH45" s="292"/>
      <c r="AI45" s="292"/>
      <c r="AJ45" s="292"/>
      <c r="AK45" s="292"/>
      <c r="AL45" s="292"/>
      <c r="AM45" s="292"/>
      <c r="AN45" s="292"/>
      <c r="AO45" s="292"/>
      <c r="AR45" s="47"/>
    </row>
    <row r="46" spans="2:44" s="1" customFormat="1" ht="6.9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Dolní Němčice</v>
      </c>
      <c r="AI47" s="27" t="s">
        <v>24</v>
      </c>
      <c r="AM47" s="319" t="str">
        <f>IF(AN8= "","",AN8)</f>
        <v>16. 2. 2021</v>
      </c>
      <c r="AN47" s="319"/>
      <c r="AR47" s="33"/>
    </row>
    <row r="48" spans="2:44" s="1" customFormat="1" ht="6.9" customHeight="1">
      <c r="B48" s="33"/>
      <c r="AR48" s="33"/>
    </row>
    <row r="49" spans="1:91" s="1" customFormat="1" ht="15.15" customHeight="1">
      <c r="B49" s="33"/>
      <c r="C49" s="27" t="s">
        <v>30</v>
      </c>
      <c r="L49" s="3" t="str">
        <f>IF(E11= "","",E11)</f>
        <v>Město Dačice</v>
      </c>
      <c r="AI49" s="27" t="s">
        <v>38</v>
      </c>
      <c r="AM49" s="320" t="str">
        <f>IF(E17="","",E17)</f>
        <v>VAK projekt s.r.o.</v>
      </c>
      <c r="AN49" s="321"/>
      <c r="AO49" s="321"/>
      <c r="AP49" s="321"/>
      <c r="AR49" s="33"/>
      <c r="AS49" s="322" t="s">
        <v>62</v>
      </c>
      <c r="AT49" s="323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15" customHeight="1">
      <c r="B50" s="33"/>
      <c r="C50" s="27" t="s">
        <v>36</v>
      </c>
      <c r="L50" s="3" t="str">
        <f>IF(E14= "Vyplň údaj","",E14)</f>
        <v/>
      </c>
      <c r="AI50" s="27" t="s">
        <v>43</v>
      </c>
      <c r="AM50" s="320" t="str">
        <f>IF(E20="","",E20)</f>
        <v>Ing. Martina Zamlinská</v>
      </c>
      <c r="AN50" s="321"/>
      <c r="AO50" s="321"/>
      <c r="AP50" s="321"/>
      <c r="AR50" s="33"/>
      <c r="AS50" s="324"/>
      <c r="AT50" s="325"/>
      <c r="BD50" s="54"/>
    </row>
    <row r="51" spans="1:91" s="1" customFormat="1" ht="10.8" customHeight="1">
      <c r="B51" s="33"/>
      <c r="AR51" s="33"/>
      <c r="AS51" s="324"/>
      <c r="AT51" s="325"/>
      <c r="BD51" s="54"/>
    </row>
    <row r="52" spans="1:91" s="1" customFormat="1" ht="29.25" customHeight="1">
      <c r="B52" s="33"/>
      <c r="C52" s="286" t="s">
        <v>63</v>
      </c>
      <c r="D52" s="287"/>
      <c r="E52" s="287"/>
      <c r="F52" s="287"/>
      <c r="G52" s="287"/>
      <c r="H52" s="55"/>
      <c r="I52" s="290" t="s">
        <v>64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315" t="s">
        <v>65</v>
      </c>
      <c r="AH52" s="287"/>
      <c r="AI52" s="287"/>
      <c r="AJ52" s="287"/>
      <c r="AK52" s="287"/>
      <c r="AL52" s="287"/>
      <c r="AM52" s="287"/>
      <c r="AN52" s="290" t="s">
        <v>66</v>
      </c>
      <c r="AO52" s="287"/>
      <c r="AP52" s="287"/>
      <c r="AQ52" s="56" t="s">
        <v>67</v>
      </c>
      <c r="AR52" s="33"/>
      <c r="AS52" s="57" t="s">
        <v>68</v>
      </c>
      <c r="AT52" s="58" t="s">
        <v>69</v>
      </c>
      <c r="AU52" s="58" t="s">
        <v>70</v>
      </c>
      <c r="AV52" s="58" t="s">
        <v>71</v>
      </c>
      <c r="AW52" s="58" t="s">
        <v>72</v>
      </c>
      <c r="AX52" s="58" t="s">
        <v>73</v>
      </c>
      <c r="AY52" s="58" t="s">
        <v>74</v>
      </c>
      <c r="AZ52" s="58" t="s">
        <v>75</v>
      </c>
      <c r="BA52" s="58" t="s">
        <v>76</v>
      </c>
      <c r="BB52" s="58" t="s">
        <v>77</v>
      </c>
      <c r="BC52" s="58" t="s">
        <v>78</v>
      </c>
      <c r="BD52" s="59" t="s">
        <v>79</v>
      </c>
    </row>
    <row r="53" spans="1:91" s="1" customFormat="1" ht="10.8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" customHeight="1">
      <c r="B54" s="61"/>
      <c r="C54" s="62" t="s">
        <v>80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3">
        <f>ROUND(AG55+AG56+AG61+AG67+AG71,2)</f>
        <v>0</v>
      </c>
      <c r="AH54" s="293"/>
      <c r="AI54" s="293"/>
      <c r="AJ54" s="293"/>
      <c r="AK54" s="293"/>
      <c r="AL54" s="293"/>
      <c r="AM54" s="293"/>
      <c r="AN54" s="326">
        <f t="shared" ref="AN54:AN71" si="0">SUM(AG54,AT54)</f>
        <v>0</v>
      </c>
      <c r="AO54" s="326"/>
      <c r="AP54" s="326"/>
      <c r="AQ54" s="65" t="s">
        <v>44</v>
      </c>
      <c r="AR54" s="61"/>
      <c r="AS54" s="66">
        <f>ROUND(AS55+AS56+AS61+AS67+AS71,2)</f>
        <v>0</v>
      </c>
      <c r="AT54" s="67">
        <f t="shared" ref="AT54:AT71" si="1">ROUND(SUM(AV54:AW54),2)</f>
        <v>0</v>
      </c>
      <c r="AU54" s="68">
        <f>ROUND(AU55+AU56+AU61+AU67+AU71,5)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ROUND(AZ55+AZ56+AZ61+AZ67+AZ71,2)</f>
        <v>0</v>
      </c>
      <c r="BA54" s="67">
        <f>ROUND(BA55+BA56+BA61+BA67+BA71,2)</f>
        <v>0</v>
      </c>
      <c r="BB54" s="67">
        <f>ROUND(BB55+BB56+BB61+BB67+BB71,2)</f>
        <v>0</v>
      </c>
      <c r="BC54" s="67">
        <f>ROUND(BC55+BC56+BC61+BC67+BC71,2)</f>
        <v>0</v>
      </c>
      <c r="BD54" s="69">
        <f>ROUND(BD55+BD56+BD61+BD67+BD71,2)</f>
        <v>0</v>
      </c>
      <c r="BS54" s="70" t="s">
        <v>81</v>
      </c>
      <c r="BT54" s="70" t="s">
        <v>82</v>
      </c>
      <c r="BU54" s="71" t="s">
        <v>83</v>
      </c>
      <c r="BV54" s="70" t="s">
        <v>84</v>
      </c>
      <c r="BW54" s="70" t="s">
        <v>5</v>
      </c>
      <c r="BX54" s="70" t="s">
        <v>85</v>
      </c>
      <c r="CL54" s="70" t="s">
        <v>19</v>
      </c>
    </row>
    <row r="55" spans="1:91" s="6" customFormat="1" ht="16.5" customHeight="1">
      <c r="A55" s="72" t="s">
        <v>86</v>
      </c>
      <c r="B55" s="73"/>
      <c r="C55" s="74"/>
      <c r="D55" s="288" t="s">
        <v>87</v>
      </c>
      <c r="E55" s="288"/>
      <c r="F55" s="288"/>
      <c r="G55" s="288"/>
      <c r="H55" s="288"/>
      <c r="I55" s="75"/>
      <c r="J55" s="288" t="s">
        <v>88</v>
      </c>
      <c r="K55" s="288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288"/>
      <c r="W55" s="288"/>
      <c r="X55" s="288"/>
      <c r="Y55" s="288"/>
      <c r="Z55" s="288"/>
      <c r="AA55" s="288"/>
      <c r="AB55" s="288"/>
      <c r="AC55" s="288"/>
      <c r="AD55" s="288"/>
      <c r="AE55" s="288"/>
      <c r="AF55" s="288"/>
      <c r="AG55" s="318">
        <f>'VRN-00 - Vedlejší rozpočt...'!J30</f>
        <v>0</v>
      </c>
      <c r="AH55" s="317"/>
      <c r="AI55" s="317"/>
      <c r="AJ55" s="317"/>
      <c r="AK55" s="317"/>
      <c r="AL55" s="317"/>
      <c r="AM55" s="317"/>
      <c r="AN55" s="318">
        <f t="shared" si="0"/>
        <v>0</v>
      </c>
      <c r="AO55" s="317"/>
      <c r="AP55" s="317"/>
      <c r="AQ55" s="76" t="s">
        <v>89</v>
      </c>
      <c r="AR55" s="73"/>
      <c r="AS55" s="77">
        <v>0</v>
      </c>
      <c r="AT55" s="78">
        <f t="shared" si="1"/>
        <v>0</v>
      </c>
      <c r="AU55" s="79">
        <f>'VRN-00 - Vedlejší rozpočt...'!P83</f>
        <v>0</v>
      </c>
      <c r="AV55" s="78">
        <f>'VRN-00 - Vedlejší rozpočt...'!J33</f>
        <v>0</v>
      </c>
      <c r="AW55" s="78">
        <f>'VRN-00 - Vedlejší rozpočt...'!J34</f>
        <v>0</v>
      </c>
      <c r="AX55" s="78">
        <f>'VRN-00 - Vedlejší rozpočt...'!J35</f>
        <v>0</v>
      </c>
      <c r="AY55" s="78">
        <f>'VRN-00 - Vedlejší rozpočt...'!J36</f>
        <v>0</v>
      </c>
      <c r="AZ55" s="78">
        <f>'VRN-00 - Vedlejší rozpočt...'!F33</f>
        <v>0</v>
      </c>
      <c r="BA55" s="78">
        <f>'VRN-00 - Vedlejší rozpočt...'!F34</f>
        <v>0</v>
      </c>
      <c r="BB55" s="78">
        <f>'VRN-00 - Vedlejší rozpočt...'!F35</f>
        <v>0</v>
      </c>
      <c r="BC55" s="78">
        <f>'VRN-00 - Vedlejší rozpočt...'!F36</f>
        <v>0</v>
      </c>
      <c r="BD55" s="80">
        <f>'VRN-00 - Vedlejší rozpočt...'!F37</f>
        <v>0</v>
      </c>
      <c r="BT55" s="81" t="s">
        <v>90</v>
      </c>
      <c r="BV55" s="81" t="s">
        <v>84</v>
      </c>
      <c r="BW55" s="81" t="s">
        <v>91</v>
      </c>
      <c r="BX55" s="81" t="s">
        <v>5</v>
      </c>
      <c r="CL55" s="81" t="s">
        <v>92</v>
      </c>
      <c r="CM55" s="81" t="s">
        <v>21</v>
      </c>
    </row>
    <row r="56" spans="1:91" s="6" customFormat="1" ht="16.5" customHeight="1">
      <c r="B56" s="73"/>
      <c r="C56" s="74"/>
      <c r="D56" s="288" t="s">
        <v>93</v>
      </c>
      <c r="E56" s="288"/>
      <c r="F56" s="288"/>
      <c r="G56" s="288"/>
      <c r="H56" s="288"/>
      <c r="I56" s="75"/>
      <c r="J56" s="288" t="s">
        <v>94</v>
      </c>
      <c r="K56" s="288"/>
      <c r="L56" s="288"/>
      <c r="M56" s="288"/>
      <c r="N56" s="288"/>
      <c r="O56" s="288"/>
      <c r="P56" s="288"/>
      <c r="Q56" s="288"/>
      <c r="R56" s="288"/>
      <c r="S56" s="288"/>
      <c r="T56" s="288"/>
      <c r="U56" s="288"/>
      <c r="V56" s="288"/>
      <c r="W56" s="288"/>
      <c r="X56" s="288"/>
      <c r="Y56" s="288"/>
      <c r="Z56" s="288"/>
      <c r="AA56" s="288"/>
      <c r="AB56" s="288"/>
      <c r="AC56" s="288"/>
      <c r="AD56" s="288"/>
      <c r="AE56" s="288"/>
      <c r="AF56" s="288"/>
      <c r="AG56" s="316">
        <f>ROUND(SUM(AG57:AG60),2)</f>
        <v>0</v>
      </c>
      <c r="AH56" s="317"/>
      <c r="AI56" s="317"/>
      <c r="AJ56" s="317"/>
      <c r="AK56" s="317"/>
      <c r="AL56" s="317"/>
      <c r="AM56" s="317"/>
      <c r="AN56" s="318">
        <f t="shared" si="0"/>
        <v>0</v>
      </c>
      <c r="AO56" s="317"/>
      <c r="AP56" s="317"/>
      <c r="AQ56" s="76" t="s">
        <v>95</v>
      </c>
      <c r="AR56" s="73"/>
      <c r="AS56" s="77">
        <f>ROUND(SUM(AS57:AS60),2)</f>
        <v>0</v>
      </c>
      <c r="AT56" s="78">
        <f t="shared" si="1"/>
        <v>0</v>
      </c>
      <c r="AU56" s="79">
        <f>ROUND(SUM(AU57:AU60),5)</f>
        <v>0</v>
      </c>
      <c r="AV56" s="78">
        <f>ROUND(AZ56*L29,2)</f>
        <v>0</v>
      </c>
      <c r="AW56" s="78">
        <f>ROUND(BA56*L30,2)</f>
        <v>0</v>
      </c>
      <c r="AX56" s="78">
        <f>ROUND(BB56*L29,2)</f>
        <v>0</v>
      </c>
      <c r="AY56" s="78">
        <f>ROUND(BC56*L30,2)</f>
        <v>0</v>
      </c>
      <c r="AZ56" s="78">
        <f>ROUND(SUM(AZ57:AZ60),2)</f>
        <v>0</v>
      </c>
      <c r="BA56" s="78">
        <f>ROUND(SUM(BA57:BA60),2)</f>
        <v>0</v>
      </c>
      <c r="BB56" s="78">
        <f>ROUND(SUM(BB57:BB60),2)</f>
        <v>0</v>
      </c>
      <c r="BC56" s="78">
        <f>ROUND(SUM(BC57:BC60),2)</f>
        <v>0</v>
      </c>
      <c r="BD56" s="80">
        <f>ROUND(SUM(BD57:BD60),2)</f>
        <v>0</v>
      </c>
      <c r="BS56" s="81" t="s">
        <v>81</v>
      </c>
      <c r="BT56" s="81" t="s">
        <v>90</v>
      </c>
      <c r="BU56" s="81" t="s">
        <v>83</v>
      </c>
      <c r="BV56" s="81" t="s">
        <v>84</v>
      </c>
      <c r="BW56" s="81" t="s">
        <v>96</v>
      </c>
      <c r="BX56" s="81" t="s">
        <v>5</v>
      </c>
      <c r="CL56" s="81" t="s">
        <v>97</v>
      </c>
      <c r="CM56" s="81" t="s">
        <v>21</v>
      </c>
    </row>
    <row r="57" spans="1:91" s="3" customFormat="1" ht="16.5" customHeight="1">
      <c r="A57" s="72" t="s">
        <v>86</v>
      </c>
      <c r="B57" s="46"/>
      <c r="C57" s="9"/>
      <c r="D57" s="9"/>
      <c r="E57" s="289" t="s">
        <v>98</v>
      </c>
      <c r="F57" s="289"/>
      <c r="G57" s="289"/>
      <c r="H57" s="289"/>
      <c r="I57" s="289"/>
      <c r="J57" s="9"/>
      <c r="K57" s="289" t="s">
        <v>99</v>
      </c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313">
        <f>'SO-01.1 - Nová splašková ...'!J32</f>
        <v>0</v>
      </c>
      <c r="AH57" s="314"/>
      <c r="AI57" s="314"/>
      <c r="AJ57" s="314"/>
      <c r="AK57" s="314"/>
      <c r="AL57" s="314"/>
      <c r="AM57" s="314"/>
      <c r="AN57" s="313">
        <f t="shared" si="0"/>
        <v>0</v>
      </c>
      <c r="AO57" s="314"/>
      <c r="AP57" s="314"/>
      <c r="AQ57" s="82" t="s">
        <v>100</v>
      </c>
      <c r="AR57" s="46"/>
      <c r="AS57" s="83">
        <v>0</v>
      </c>
      <c r="AT57" s="84">
        <f t="shared" si="1"/>
        <v>0</v>
      </c>
      <c r="AU57" s="85">
        <f>'SO-01.1 - Nová splašková ...'!P94</f>
        <v>0</v>
      </c>
      <c r="AV57" s="84">
        <f>'SO-01.1 - Nová splašková ...'!J35</f>
        <v>0</v>
      </c>
      <c r="AW57" s="84">
        <f>'SO-01.1 - Nová splašková ...'!J36</f>
        <v>0</v>
      </c>
      <c r="AX57" s="84">
        <f>'SO-01.1 - Nová splašková ...'!J37</f>
        <v>0</v>
      </c>
      <c r="AY57" s="84">
        <f>'SO-01.1 - Nová splašková ...'!J38</f>
        <v>0</v>
      </c>
      <c r="AZ57" s="84">
        <f>'SO-01.1 - Nová splašková ...'!F35</f>
        <v>0</v>
      </c>
      <c r="BA57" s="84">
        <f>'SO-01.1 - Nová splašková ...'!F36</f>
        <v>0</v>
      </c>
      <c r="BB57" s="84">
        <f>'SO-01.1 - Nová splašková ...'!F37</f>
        <v>0</v>
      </c>
      <c r="BC57" s="84">
        <f>'SO-01.1 - Nová splašková ...'!F38</f>
        <v>0</v>
      </c>
      <c r="BD57" s="86">
        <f>'SO-01.1 - Nová splašková ...'!F39</f>
        <v>0</v>
      </c>
      <c r="BT57" s="25" t="s">
        <v>21</v>
      </c>
      <c r="BV57" s="25" t="s">
        <v>84</v>
      </c>
      <c r="BW57" s="25" t="s">
        <v>101</v>
      </c>
      <c r="BX57" s="25" t="s">
        <v>96</v>
      </c>
      <c r="CL57" s="25" t="s">
        <v>102</v>
      </c>
    </row>
    <row r="58" spans="1:91" s="3" customFormat="1" ht="16.5" customHeight="1">
      <c r="A58" s="72" t="s">
        <v>86</v>
      </c>
      <c r="B58" s="46"/>
      <c r="C58" s="9"/>
      <c r="D58" s="9"/>
      <c r="E58" s="289" t="s">
        <v>103</v>
      </c>
      <c r="F58" s="289"/>
      <c r="G58" s="289"/>
      <c r="H58" s="289"/>
      <c r="I58" s="289"/>
      <c r="J58" s="9"/>
      <c r="K58" s="289" t="s">
        <v>104</v>
      </c>
      <c r="L58" s="289"/>
      <c r="M58" s="289"/>
      <c r="N58" s="289"/>
      <c r="O58" s="289"/>
      <c r="P58" s="289"/>
      <c r="Q58" s="289"/>
      <c r="R58" s="289"/>
      <c r="S58" s="289"/>
      <c r="T58" s="289"/>
      <c r="U58" s="289"/>
      <c r="V58" s="289"/>
      <c r="W58" s="289"/>
      <c r="X58" s="289"/>
      <c r="Y58" s="289"/>
      <c r="Z58" s="289"/>
      <c r="AA58" s="289"/>
      <c r="AB58" s="289"/>
      <c r="AC58" s="289"/>
      <c r="AD58" s="289"/>
      <c r="AE58" s="289"/>
      <c r="AF58" s="289"/>
      <c r="AG58" s="313">
        <f>'SO-01.2 - Stávající dešťo...'!J32</f>
        <v>0</v>
      </c>
      <c r="AH58" s="314"/>
      <c r="AI58" s="314"/>
      <c r="AJ58" s="314"/>
      <c r="AK58" s="314"/>
      <c r="AL58" s="314"/>
      <c r="AM58" s="314"/>
      <c r="AN58" s="313">
        <f t="shared" si="0"/>
        <v>0</v>
      </c>
      <c r="AO58" s="314"/>
      <c r="AP58" s="314"/>
      <c r="AQ58" s="82" t="s">
        <v>100</v>
      </c>
      <c r="AR58" s="46"/>
      <c r="AS58" s="83">
        <v>0</v>
      </c>
      <c r="AT58" s="84">
        <f t="shared" si="1"/>
        <v>0</v>
      </c>
      <c r="AU58" s="85">
        <f>'SO-01.2 - Stávající dešťo...'!P91</f>
        <v>0</v>
      </c>
      <c r="AV58" s="84">
        <f>'SO-01.2 - Stávající dešťo...'!J35</f>
        <v>0</v>
      </c>
      <c r="AW58" s="84">
        <f>'SO-01.2 - Stávající dešťo...'!J36</f>
        <v>0</v>
      </c>
      <c r="AX58" s="84">
        <f>'SO-01.2 - Stávající dešťo...'!J37</f>
        <v>0</v>
      </c>
      <c r="AY58" s="84">
        <f>'SO-01.2 - Stávající dešťo...'!J38</f>
        <v>0</v>
      </c>
      <c r="AZ58" s="84">
        <f>'SO-01.2 - Stávající dešťo...'!F35</f>
        <v>0</v>
      </c>
      <c r="BA58" s="84">
        <f>'SO-01.2 - Stávající dešťo...'!F36</f>
        <v>0</v>
      </c>
      <c r="BB58" s="84">
        <f>'SO-01.2 - Stávající dešťo...'!F37</f>
        <v>0</v>
      </c>
      <c r="BC58" s="84">
        <f>'SO-01.2 - Stávající dešťo...'!F38</f>
        <v>0</v>
      </c>
      <c r="BD58" s="86">
        <f>'SO-01.2 - Stávající dešťo...'!F39</f>
        <v>0</v>
      </c>
      <c r="BT58" s="25" t="s">
        <v>21</v>
      </c>
      <c r="BV58" s="25" t="s">
        <v>84</v>
      </c>
      <c r="BW58" s="25" t="s">
        <v>105</v>
      </c>
      <c r="BX58" s="25" t="s">
        <v>96</v>
      </c>
      <c r="CL58" s="25" t="s">
        <v>102</v>
      </c>
    </row>
    <row r="59" spans="1:91" s="3" customFormat="1" ht="16.5" customHeight="1">
      <c r="A59" s="72" t="s">
        <v>86</v>
      </c>
      <c r="B59" s="46"/>
      <c r="C59" s="9"/>
      <c r="D59" s="9"/>
      <c r="E59" s="289" t="s">
        <v>106</v>
      </c>
      <c r="F59" s="289"/>
      <c r="G59" s="289"/>
      <c r="H59" s="289"/>
      <c r="I59" s="289"/>
      <c r="J59" s="9"/>
      <c r="K59" s="289" t="s">
        <v>107</v>
      </c>
      <c r="L59" s="289"/>
      <c r="M59" s="289"/>
      <c r="N59" s="289"/>
      <c r="O59" s="289"/>
      <c r="P59" s="289"/>
      <c r="Q59" s="289"/>
      <c r="R59" s="289"/>
      <c r="S59" s="289"/>
      <c r="T59" s="289"/>
      <c r="U59" s="289"/>
      <c r="V59" s="289"/>
      <c r="W59" s="289"/>
      <c r="X59" s="289"/>
      <c r="Y59" s="289"/>
      <c r="Z59" s="289"/>
      <c r="AA59" s="289"/>
      <c r="AB59" s="289"/>
      <c r="AC59" s="289"/>
      <c r="AD59" s="289"/>
      <c r="AE59" s="289"/>
      <c r="AF59" s="289"/>
      <c r="AG59" s="313">
        <f>'SO-02 - Vodovod'!J32</f>
        <v>0</v>
      </c>
      <c r="AH59" s="314"/>
      <c r="AI59" s="314"/>
      <c r="AJ59" s="314"/>
      <c r="AK59" s="314"/>
      <c r="AL59" s="314"/>
      <c r="AM59" s="314"/>
      <c r="AN59" s="313">
        <f t="shared" si="0"/>
        <v>0</v>
      </c>
      <c r="AO59" s="314"/>
      <c r="AP59" s="314"/>
      <c r="AQ59" s="82" t="s">
        <v>100</v>
      </c>
      <c r="AR59" s="46"/>
      <c r="AS59" s="83">
        <v>0</v>
      </c>
      <c r="AT59" s="84">
        <f t="shared" si="1"/>
        <v>0</v>
      </c>
      <c r="AU59" s="85">
        <f>'SO-02 - Vodovod'!P93</f>
        <v>0</v>
      </c>
      <c r="AV59" s="84">
        <f>'SO-02 - Vodovod'!J35</f>
        <v>0</v>
      </c>
      <c r="AW59" s="84">
        <f>'SO-02 - Vodovod'!J36</f>
        <v>0</v>
      </c>
      <c r="AX59" s="84">
        <f>'SO-02 - Vodovod'!J37</f>
        <v>0</v>
      </c>
      <c r="AY59" s="84">
        <f>'SO-02 - Vodovod'!J38</f>
        <v>0</v>
      </c>
      <c r="AZ59" s="84">
        <f>'SO-02 - Vodovod'!F35</f>
        <v>0</v>
      </c>
      <c r="BA59" s="84">
        <f>'SO-02 - Vodovod'!F36</f>
        <v>0</v>
      </c>
      <c r="BB59" s="84">
        <f>'SO-02 - Vodovod'!F37</f>
        <v>0</v>
      </c>
      <c r="BC59" s="84">
        <f>'SO-02 - Vodovod'!F38</f>
        <v>0</v>
      </c>
      <c r="BD59" s="86">
        <f>'SO-02 - Vodovod'!F39</f>
        <v>0</v>
      </c>
      <c r="BT59" s="25" t="s">
        <v>21</v>
      </c>
      <c r="BV59" s="25" t="s">
        <v>84</v>
      </c>
      <c r="BW59" s="25" t="s">
        <v>108</v>
      </c>
      <c r="BX59" s="25" t="s">
        <v>96</v>
      </c>
      <c r="CL59" s="25" t="s">
        <v>97</v>
      </c>
    </row>
    <row r="60" spans="1:91" s="3" customFormat="1" ht="16.5" customHeight="1">
      <c r="A60" s="72" t="s">
        <v>86</v>
      </c>
      <c r="B60" s="46"/>
      <c r="C60" s="9"/>
      <c r="D60" s="9"/>
      <c r="E60" s="289" t="s">
        <v>109</v>
      </c>
      <c r="F60" s="289"/>
      <c r="G60" s="289"/>
      <c r="H60" s="289"/>
      <c r="I60" s="289"/>
      <c r="J60" s="9"/>
      <c r="K60" s="289" t="s">
        <v>110</v>
      </c>
      <c r="L60" s="289"/>
      <c r="M60" s="289"/>
      <c r="N60" s="289"/>
      <c r="O60" s="289"/>
      <c r="P60" s="289"/>
      <c r="Q60" s="289"/>
      <c r="R60" s="289"/>
      <c r="S60" s="289"/>
      <c r="T60" s="289"/>
      <c r="U60" s="289"/>
      <c r="V60" s="289"/>
      <c r="W60" s="289"/>
      <c r="X60" s="289"/>
      <c r="Y60" s="289"/>
      <c r="Z60" s="289"/>
      <c r="AA60" s="289"/>
      <c r="AB60" s="289"/>
      <c r="AC60" s="289"/>
      <c r="AD60" s="289"/>
      <c r="AE60" s="289"/>
      <c r="AF60" s="289"/>
      <c r="AG60" s="313">
        <f>'SO-06 - Obnova povrchu si...'!J32</f>
        <v>0</v>
      </c>
      <c r="AH60" s="314"/>
      <c r="AI60" s="314"/>
      <c r="AJ60" s="314"/>
      <c r="AK60" s="314"/>
      <c r="AL60" s="314"/>
      <c r="AM60" s="314"/>
      <c r="AN60" s="313">
        <f t="shared" si="0"/>
        <v>0</v>
      </c>
      <c r="AO60" s="314"/>
      <c r="AP60" s="314"/>
      <c r="AQ60" s="82" t="s">
        <v>100</v>
      </c>
      <c r="AR60" s="46"/>
      <c r="AS60" s="83">
        <v>0</v>
      </c>
      <c r="AT60" s="84">
        <f t="shared" si="1"/>
        <v>0</v>
      </c>
      <c r="AU60" s="85">
        <f>'SO-06 - Obnova povrchu si...'!P91</f>
        <v>0</v>
      </c>
      <c r="AV60" s="84">
        <f>'SO-06 - Obnova povrchu si...'!J35</f>
        <v>0</v>
      </c>
      <c r="AW60" s="84">
        <f>'SO-06 - Obnova povrchu si...'!J36</f>
        <v>0</v>
      </c>
      <c r="AX60" s="84">
        <f>'SO-06 - Obnova povrchu si...'!J37</f>
        <v>0</v>
      </c>
      <c r="AY60" s="84">
        <f>'SO-06 - Obnova povrchu si...'!J38</f>
        <v>0</v>
      </c>
      <c r="AZ60" s="84">
        <f>'SO-06 - Obnova povrchu si...'!F35</f>
        <v>0</v>
      </c>
      <c r="BA60" s="84">
        <f>'SO-06 - Obnova povrchu si...'!F36</f>
        <v>0</v>
      </c>
      <c r="BB60" s="84">
        <f>'SO-06 - Obnova povrchu si...'!F37</f>
        <v>0</v>
      </c>
      <c r="BC60" s="84">
        <f>'SO-06 - Obnova povrchu si...'!F38</f>
        <v>0</v>
      </c>
      <c r="BD60" s="86">
        <f>'SO-06 - Obnova povrchu si...'!F39</f>
        <v>0</v>
      </c>
      <c r="BT60" s="25" t="s">
        <v>21</v>
      </c>
      <c r="BV60" s="25" t="s">
        <v>84</v>
      </c>
      <c r="BW60" s="25" t="s">
        <v>111</v>
      </c>
      <c r="BX60" s="25" t="s">
        <v>96</v>
      </c>
      <c r="CL60" s="25" t="s">
        <v>92</v>
      </c>
    </row>
    <row r="61" spans="1:91" s="6" customFormat="1" ht="16.5" customHeight="1">
      <c r="B61" s="73"/>
      <c r="C61" s="74"/>
      <c r="D61" s="288" t="s">
        <v>112</v>
      </c>
      <c r="E61" s="288"/>
      <c r="F61" s="288"/>
      <c r="G61" s="288"/>
      <c r="H61" s="288"/>
      <c r="I61" s="75"/>
      <c r="J61" s="288" t="s">
        <v>94</v>
      </c>
      <c r="K61" s="288"/>
      <c r="L61" s="288"/>
      <c r="M61" s="288"/>
      <c r="N61" s="288"/>
      <c r="O61" s="288"/>
      <c r="P61" s="288"/>
      <c r="Q61" s="288"/>
      <c r="R61" s="288"/>
      <c r="S61" s="288"/>
      <c r="T61" s="288"/>
      <c r="U61" s="288"/>
      <c r="V61" s="288"/>
      <c r="W61" s="288"/>
      <c r="X61" s="288"/>
      <c r="Y61" s="288"/>
      <c r="Z61" s="288"/>
      <c r="AA61" s="288"/>
      <c r="AB61" s="288"/>
      <c r="AC61" s="288"/>
      <c r="AD61" s="288"/>
      <c r="AE61" s="288"/>
      <c r="AF61" s="288"/>
      <c r="AG61" s="316">
        <f>ROUND(SUM(AG62:AG66),2)</f>
        <v>0</v>
      </c>
      <c r="AH61" s="317"/>
      <c r="AI61" s="317"/>
      <c r="AJ61" s="317"/>
      <c r="AK61" s="317"/>
      <c r="AL61" s="317"/>
      <c r="AM61" s="317"/>
      <c r="AN61" s="318">
        <f t="shared" si="0"/>
        <v>0</v>
      </c>
      <c r="AO61" s="317"/>
      <c r="AP61" s="317"/>
      <c r="AQ61" s="76" t="s">
        <v>95</v>
      </c>
      <c r="AR61" s="73"/>
      <c r="AS61" s="77">
        <f>ROUND(SUM(AS62:AS66),2)</f>
        <v>0</v>
      </c>
      <c r="AT61" s="78">
        <f t="shared" si="1"/>
        <v>0</v>
      </c>
      <c r="AU61" s="79">
        <f>ROUND(SUM(AU62:AU66),5)</f>
        <v>0</v>
      </c>
      <c r="AV61" s="78">
        <f>ROUND(AZ61*L29,2)</f>
        <v>0</v>
      </c>
      <c r="AW61" s="78">
        <f>ROUND(BA61*L30,2)</f>
        <v>0</v>
      </c>
      <c r="AX61" s="78">
        <f>ROUND(BB61*L29,2)</f>
        <v>0</v>
      </c>
      <c r="AY61" s="78">
        <f>ROUND(BC61*L30,2)</f>
        <v>0</v>
      </c>
      <c r="AZ61" s="78">
        <f>ROUND(SUM(AZ62:AZ66),2)</f>
        <v>0</v>
      </c>
      <c r="BA61" s="78">
        <f>ROUND(SUM(BA62:BA66),2)</f>
        <v>0</v>
      </c>
      <c r="BB61" s="78">
        <f>ROUND(SUM(BB62:BB66),2)</f>
        <v>0</v>
      </c>
      <c r="BC61" s="78">
        <f>ROUND(SUM(BC62:BC66),2)</f>
        <v>0</v>
      </c>
      <c r="BD61" s="80">
        <f>ROUND(SUM(BD62:BD66),2)</f>
        <v>0</v>
      </c>
      <c r="BS61" s="81" t="s">
        <v>81</v>
      </c>
      <c r="BT61" s="81" t="s">
        <v>90</v>
      </c>
      <c r="BU61" s="81" t="s">
        <v>83</v>
      </c>
      <c r="BV61" s="81" t="s">
        <v>84</v>
      </c>
      <c r="BW61" s="81" t="s">
        <v>113</v>
      </c>
      <c r="BX61" s="81" t="s">
        <v>5</v>
      </c>
      <c r="CL61" s="81" t="s">
        <v>114</v>
      </c>
      <c r="CM61" s="81" t="s">
        <v>21</v>
      </c>
    </row>
    <row r="62" spans="1:91" s="3" customFormat="1" ht="16.5" customHeight="1">
      <c r="A62" s="72" t="s">
        <v>86</v>
      </c>
      <c r="B62" s="46"/>
      <c r="C62" s="9"/>
      <c r="D62" s="9"/>
      <c r="E62" s="289" t="s">
        <v>115</v>
      </c>
      <c r="F62" s="289"/>
      <c r="G62" s="289"/>
      <c r="H62" s="289"/>
      <c r="I62" s="289"/>
      <c r="J62" s="9"/>
      <c r="K62" s="289" t="s">
        <v>116</v>
      </c>
      <c r="L62" s="289"/>
      <c r="M62" s="289"/>
      <c r="N62" s="289"/>
      <c r="O62" s="289"/>
      <c r="P62" s="289"/>
      <c r="Q62" s="289"/>
      <c r="R62" s="289"/>
      <c r="S62" s="289"/>
      <c r="T62" s="289"/>
      <c r="U62" s="289"/>
      <c r="V62" s="289"/>
      <c r="W62" s="289"/>
      <c r="X62" s="289"/>
      <c r="Y62" s="289"/>
      <c r="Z62" s="289"/>
      <c r="AA62" s="289"/>
      <c r="AB62" s="289"/>
      <c r="AC62" s="289"/>
      <c r="AD62" s="289"/>
      <c r="AE62" s="289"/>
      <c r="AF62" s="289"/>
      <c r="AG62" s="313">
        <f>'PS-01 - Technologická čás...'!J32</f>
        <v>0</v>
      </c>
      <c r="AH62" s="314"/>
      <c r="AI62" s="314"/>
      <c r="AJ62" s="314"/>
      <c r="AK62" s="314"/>
      <c r="AL62" s="314"/>
      <c r="AM62" s="314"/>
      <c r="AN62" s="313">
        <f t="shared" si="0"/>
        <v>0</v>
      </c>
      <c r="AO62" s="314"/>
      <c r="AP62" s="314"/>
      <c r="AQ62" s="82" t="s">
        <v>100</v>
      </c>
      <c r="AR62" s="46"/>
      <c r="AS62" s="83">
        <v>0</v>
      </c>
      <c r="AT62" s="84">
        <f t="shared" si="1"/>
        <v>0</v>
      </c>
      <c r="AU62" s="85">
        <f>'PS-01 - Technologická čás...'!P87</f>
        <v>0</v>
      </c>
      <c r="AV62" s="84">
        <f>'PS-01 - Technologická čás...'!J35</f>
        <v>0</v>
      </c>
      <c r="AW62" s="84">
        <f>'PS-01 - Technologická čás...'!J36</f>
        <v>0</v>
      </c>
      <c r="AX62" s="84">
        <f>'PS-01 - Technologická čás...'!J37</f>
        <v>0</v>
      </c>
      <c r="AY62" s="84">
        <f>'PS-01 - Technologická čás...'!J38</f>
        <v>0</v>
      </c>
      <c r="AZ62" s="84">
        <f>'PS-01 - Technologická čás...'!F35</f>
        <v>0</v>
      </c>
      <c r="BA62" s="84">
        <f>'PS-01 - Technologická čás...'!F36</f>
        <v>0</v>
      </c>
      <c r="BB62" s="84">
        <f>'PS-01 - Technologická čás...'!F37</f>
        <v>0</v>
      </c>
      <c r="BC62" s="84">
        <f>'PS-01 - Technologická čás...'!F38</f>
        <v>0</v>
      </c>
      <c r="BD62" s="86">
        <f>'PS-01 - Technologická čás...'!F39</f>
        <v>0</v>
      </c>
      <c r="BT62" s="25" t="s">
        <v>21</v>
      </c>
      <c r="BV62" s="25" t="s">
        <v>84</v>
      </c>
      <c r="BW62" s="25" t="s">
        <v>117</v>
      </c>
      <c r="BX62" s="25" t="s">
        <v>113</v>
      </c>
      <c r="CL62" s="25" t="s">
        <v>114</v>
      </c>
    </row>
    <row r="63" spans="1:91" s="3" customFormat="1" ht="16.5" customHeight="1">
      <c r="A63" s="72" t="s">
        <v>86</v>
      </c>
      <c r="B63" s="46"/>
      <c r="C63" s="9"/>
      <c r="D63" s="9"/>
      <c r="E63" s="289" t="s">
        <v>118</v>
      </c>
      <c r="F63" s="289"/>
      <c r="G63" s="289"/>
      <c r="H63" s="289"/>
      <c r="I63" s="289"/>
      <c r="J63" s="9"/>
      <c r="K63" s="289" t="s">
        <v>119</v>
      </c>
      <c r="L63" s="289"/>
      <c r="M63" s="289"/>
      <c r="N63" s="289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  <c r="AE63" s="289"/>
      <c r="AF63" s="289"/>
      <c r="AG63" s="313">
        <f>'PS-02 - Elektroinstalace ...'!J32</f>
        <v>0</v>
      </c>
      <c r="AH63" s="314"/>
      <c r="AI63" s="314"/>
      <c r="AJ63" s="314"/>
      <c r="AK63" s="314"/>
      <c r="AL63" s="314"/>
      <c r="AM63" s="314"/>
      <c r="AN63" s="313">
        <f t="shared" si="0"/>
        <v>0</v>
      </c>
      <c r="AO63" s="314"/>
      <c r="AP63" s="314"/>
      <c r="AQ63" s="82" t="s">
        <v>100</v>
      </c>
      <c r="AR63" s="46"/>
      <c r="AS63" s="83">
        <v>0</v>
      </c>
      <c r="AT63" s="84">
        <f t="shared" si="1"/>
        <v>0</v>
      </c>
      <c r="AU63" s="85">
        <f>'PS-02 - Elektroinstalace ...'!P87</f>
        <v>0</v>
      </c>
      <c r="AV63" s="84">
        <f>'PS-02 - Elektroinstalace ...'!J35</f>
        <v>0</v>
      </c>
      <c r="AW63" s="84">
        <f>'PS-02 - Elektroinstalace ...'!J36</f>
        <v>0</v>
      </c>
      <c r="AX63" s="84">
        <f>'PS-02 - Elektroinstalace ...'!J37</f>
        <v>0</v>
      </c>
      <c r="AY63" s="84">
        <f>'PS-02 - Elektroinstalace ...'!J38</f>
        <v>0</v>
      </c>
      <c r="AZ63" s="84">
        <f>'PS-02 - Elektroinstalace ...'!F35</f>
        <v>0</v>
      </c>
      <c r="BA63" s="84">
        <f>'PS-02 - Elektroinstalace ...'!F36</f>
        <v>0</v>
      </c>
      <c r="BB63" s="84">
        <f>'PS-02 - Elektroinstalace ...'!F37</f>
        <v>0</v>
      </c>
      <c r="BC63" s="84">
        <f>'PS-02 - Elektroinstalace ...'!F38</f>
        <v>0</v>
      </c>
      <c r="BD63" s="86">
        <f>'PS-02 - Elektroinstalace ...'!F39</f>
        <v>0</v>
      </c>
      <c r="BT63" s="25" t="s">
        <v>21</v>
      </c>
      <c r="BV63" s="25" t="s">
        <v>84</v>
      </c>
      <c r="BW63" s="25" t="s">
        <v>120</v>
      </c>
      <c r="BX63" s="25" t="s">
        <v>113</v>
      </c>
      <c r="CL63" s="25" t="s">
        <v>114</v>
      </c>
    </row>
    <row r="64" spans="1:91" s="3" customFormat="1" ht="16.5" customHeight="1">
      <c r="A64" s="72" t="s">
        <v>86</v>
      </c>
      <c r="B64" s="46"/>
      <c r="C64" s="9"/>
      <c r="D64" s="9"/>
      <c r="E64" s="289" t="s">
        <v>121</v>
      </c>
      <c r="F64" s="289"/>
      <c r="G64" s="289"/>
      <c r="H64" s="289"/>
      <c r="I64" s="289"/>
      <c r="J64" s="9"/>
      <c r="K64" s="289" t="s">
        <v>122</v>
      </c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289"/>
      <c r="AE64" s="289"/>
      <c r="AF64" s="289"/>
      <c r="AG64" s="313">
        <f>'SO-03 - Čerpací stanice'!J32</f>
        <v>0</v>
      </c>
      <c r="AH64" s="314"/>
      <c r="AI64" s="314"/>
      <c r="AJ64" s="314"/>
      <c r="AK64" s="314"/>
      <c r="AL64" s="314"/>
      <c r="AM64" s="314"/>
      <c r="AN64" s="313">
        <f t="shared" si="0"/>
        <v>0</v>
      </c>
      <c r="AO64" s="314"/>
      <c r="AP64" s="314"/>
      <c r="AQ64" s="82" t="s">
        <v>100</v>
      </c>
      <c r="AR64" s="46"/>
      <c r="AS64" s="83">
        <v>0</v>
      </c>
      <c r="AT64" s="84">
        <f t="shared" si="1"/>
        <v>0</v>
      </c>
      <c r="AU64" s="85">
        <f>'SO-03 - Čerpací stanice'!P105</f>
        <v>0</v>
      </c>
      <c r="AV64" s="84">
        <f>'SO-03 - Čerpací stanice'!J35</f>
        <v>0</v>
      </c>
      <c r="AW64" s="84">
        <f>'SO-03 - Čerpací stanice'!J36</f>
        <v>0</v>
      </c>
      <c r="AX64" s="84">
        <f>'SO-03 - Čerpací stanice'!J37</f>
        <v>0</v>
      </c>
      <c r="AY64" s="84">
        <f>'SO-03 - Čerpací stanice'!J38</f>
        <v>0</v>
      </c>
      <c r="AZ64" s="84">
        <f>'SO-03 - Čerpací stanice'!F35</f>
        <v>0</v>
      </c>
      <c r="BA64" s="84">
        <f>'SO-03 - Čerpací stanice'!F36</f>
        <v>0</v>
      </c>
      <c r="BB64" s="84">
        <f>'SO-03 - Čerpací stanice'!F37</f>
        <v>0</v>
      </c>
      <c r="BC64" s="84">
        <f>'SO-03 - Čerpací stanice'!F38</f>
        <v>0</v>
      </c>
      <c r="BD64" s="86">
        <f>'SO-03 - Čerpací stanice'!F39</f>
        <v>0</v>
      </c>
      <c r="BT64" s="25" t="s">
        <v>21</v>
      </c>
      <c r="BV64" s="25" t="s">
        <v>84</v>
      </c>
      <c r="BW64" s="25" t="s">
        <v>123</v>
      </c>
      <c r="BX64" s="25" t="s">
        <v>113</v>
      </c>
      <c r="CL64" s="25" t="s">
        <v>114</v>
      </c>
    </row>
    <row r="65" spans="1:91" s="3" customFormat="1" ht="16.5" customHeight="1">
      <c r="A65" s="72" t="s">
        <v>86</v>
      </c>
      <c r="B65" s="46"/>
      <c r="C65" s="9"/>
      <c r="D65" s="9"/>
      <c r="E65" s="289" t="s">
        <v>124</v>
      </c>
      <c r="F65" s="289"/>
      <c r="G65" s="289"/>
      <c r="H65" s="289"/>
      <c r="I65" s="289"/>
      <c r="J65" s="9"/>
      <c r="K65" s="289" t="s">
        <v>125</v>
      </c>
      <c r="L65" s="289"/>
      <c r="M65" s="289"/>
      <c r="N65" s="289"/>
      <c r="O65" s="289"/>
      <c r="P65" s="289"/>
      <c r="Q65" s="289"/>
      <c r="R65" s="289"/>
      <c r="S65" s="289"/>
      <c r="T65" s="289"/>
      <c r="U65" s="289"/>
      <c r="V65" s="289"/>
      <c r="W65" s="289"/>
      <c r="X65" s="289"/>
      <c r="Y65" s="289"/>
      <c r="Z65" s="289"/>
      <c r="AA65" s="289"/>
      <c r="AB65" s="289"/>
      <c r="AC65" s="289"/>
      <c r="AD65" s="289"/>
      <c r="AE65" s="289"/>
      <c r="AF65" s="289"/>
      <c r="AG65" s="313">
        <f>'SO-04 - Výtlačný kanaliza...'!J32</f>
        <v>0</v>
      </c>
      <c r="AH65" s="314"/>
      <c r="AI65" s="314"/>
      <c r="AJ65" s="314"/>
      <c r="AK65" s="314"/>
      <c r="AL65" s="314"/>
      <c r="AM65" s="314"/>
      <c r="AN65" s="313">
        <f t="shared" si="0"/>
        <v>0</v>
      </c>
      <c r="AO65" s="314"/>
      <c r="AP65" s="314"/>
      <c r="AQ65" s="82" t="s">
        <v>100</v>
      </c>
      <c r="AR65" s="46"/>
      <c r="AS65" s="83">
        <v>0</v>
      </c>
      <c r="AT65" s="84">
        <f t="shared" si="1"/>
        <v>0</v>
      </c>
      <c r="AU65" s="85">
        <f>'SO-04 - Výtlačný kanaliza...'!P100</f>
        <v>0</v>
      </c>
      <c r="AV65" s="84">
        <f>'SO-04 - Výtlačný kanaliza...'!J35</f>
        <v>0</v>
      </c>
      <c r="AW65" s="84">
        <f>'SO-04 - Výtlačný kanaliza...'!J36</f>
        <v>0</v>
      </c>
      <c r="AX65" s="84">
        <f>'SO-04 - Výtlačný kanaliza...'!J37</f>
        <v>0</v>
      </c>
      <c r="AY65" s="84">
        <f>'SO-04 - Výtlačný kanaliza...'!J38</f>
        <v>0</v>
      </c>
      <c r="AZ65" s="84">
        <f>'SO-04 - Výtlačný kanaliza...'!F35</f>
        <v>0</v>
      </c>
      <c r="BA65" s="84">
        <f>'SO-04 - Výtlačný kanaliza...'!F36</f>
        <v>0</v>
      </c>
      <c r="BB65" s="84">
        <f>'SO-04 - Výtlačný kanaliza...'!F37</f>
        <v>0</v>
      </c>
      <c r="BC65" s="84">
        <f>'SO-04 - Výtlačný kanaliza...'!F38</f>
        <v>0</v>
      </c>
      <c r="BD65" s="86">
        <f>'SO-04 - Výtlačný kanaliza...'!F39</f>
        <v>0</v>
      </c>
      <c r="BT65" s="25" t="s">
        <v>21</v>
      </c>
      <c r="BV65" s="25" t="s">
        <v>84</v>
      </c>
      <c r="BW65" s="25" t="s">
        <v>126</v>
      </c>
      <c r="BX65" s="25" t="s">
        <v>113</v>
      </c>
      <c r="CL65" s="25" t="s">
        <v>127</v>
      </c>
    </row>
    <row r="66" spans="1:91" s="3" customFormat="1" ht="16.5" customHeight="1">
      <c r="A66" s="72" t="s">
        <v>86</v>
      </c>
      <c r="B66" s="46"/>
      <c r="C66" s="9"/>
      <c r="D66" s="9"/>
      <c r="E66" s="289" t="s">
        <v>128</v>
      </c>
      <c r="F66" s="289"/>
      <c r="G66" s="289"/>
      <c r="H66" s="289"/>
      <c r="I66" s="289"/>
      <c r="J66" s="9"/>
      <c r="K66" s="289" t="s">
        <v>129</v>
      </c>
      <c r="L66" s="289"/>
      <c r="M66" s="289"/>
      <c r="N66" s="289"/>
      <c r="O66" s="289"/>
      <c r="P66" s="289"/>
      <c r="Q66" s="289"/>
      <c r="R66" s="289"/>
      <c r="S66" s="289"/>
      <c r="T66" s="289"/>
      <c r="U66" s="289"/>
      <c r="V66" s="289"/>
      <c r="W66" s="289"/>
      <c r="X66" s="289"/>
      <c r="Y66" s="289"/>
      <c r="Z66" s="289"/>
      <c r="AA66" s="289"/>
      <c r="AB66" s="289"/>
      <c r="AC66" s="289"/>
      <c r="AD66" s="289"/>
      <c r="AE66" s="289"/>
      <c r="AF66" s="289"/>
      <c r="AG66" s="313">
        <f>'SO-05 - Kabelová chránička'!J32</f>
        <v>0</v>
      </c>
      <c r="AH66" s="314"/>
      <c r="AI66" s="314"/>
      <c r="AJ66" s="314"/>
      <c r="AK66" s="314"/>
      <c r="AL66" s="314"/>
      <c r="AM66" s="314"/>
      <c r="AN66" s="313">
        <f t="shared" si="0"/>
        <v>0</v>
      </c>
      <c r="AO66" s="314"/>
      <c r="AP66" s="314"/>
      <c r="AQ66" s="82" t="s">
        <v>100</v>
      </c>
      <c r="AR66" s="46"/>
      <c r="AS66" s="83">
        <v>0</v>
      </c>
      <c r="AT66" s="84">
        <f t="shared" si="1"/>
        <v>0</v>
      </c>
      <c r="AU66" s="85">
        <f>'SO-05 - Kabelová chránička'!P91</f>
        <v>0</v>
      </c>
      <c r="AV66" s="84">
        <f>'SO-05 - Kabelová chránička'!J35</f>
        <v>0</v>
      </c>
      <c r="AW66" s="84">
        <f>'SO-05 - Kabelová chránička'!J36</f>
        <v>0</v>
      </c>
      <c r="AX66" s="84">
        <f>'SO-05 - Kabelová chránička'!J37</f>
        <v>0</v>
      </c>
      <c r="AY66" s="84">
        <f>'SO-05 - Kabelová chránička'!J38</f>
        <v>0</v>
      </c>
      <c r="AZ66" s="84">
        <f>'SO-05 - Kabelová chránička'!F35</f>
        <v>0</v>
      </c>
      <c r="BA66" s="84">
        <f>'SO-05 - Kabelová chránička'!F36</f>
        <v>0</v>
      </c>
      <c r="BB66" s="84">
        <f>'SO-05 - Kabelová chránička'!F37</f>
        <v>0</v>
      </c>
      <c r="BC66" s="84">
        <f>'SO-05 - Kabelová chránička'!F38</f>
        <v>0</v>
      </c>
      <c r="BD66" s="86">
        <f>'SO-05 - Kabelová chránička'!F39</f>
        <v>0</v>
      </c>
      <c r="BT66" s="25" t="s">
        <v>21</v>
      </c>
      <c r="BV66" s="25" t="s">
        <v>84</v>
      </c>
      <c r="BW66" s="25" t="s">
        <v>130</v>
      </c>
      <c r="BX66" s="25" t="s">
        <v>113</v>
      </c>
      <c r="CL66" s="25" t="s">
        <v>131</v>
      </c>
    </row>
    <row r="67" spans="1:91" s="6" customFormat="1" ht="16.5" customHeight="1">
      <c r="B67" s="73"/>
      <c r="C67" s="74"/>
      <c r="D67" s="288" t="s">
        <v>132</v>
      </c>
      <c r="E67" s="288"/>
      <c r="F67" s="288"/>
      <c r="G67" s="288"/>
      <c r="H67" s="288"/>
      <c r="I67" s="75"/>
      <c r="J67" s="288" t="s">
        <v>94</v>
      </c>
      <c r="K67" s="288"/>
      <c r="L67" s="288"/>
      <c r="M67" s="288"/>
      <c r="N67" s="288"/>
      <c r="O67" s="288"/>
      <c r="P67" s="288"/>
      <c r="Q67" s="288"/>
      <c r="R67" s="288"/>
      <c r="S67" s="288"/>
      <c r="T67" s="288"/>
      <c r="U67" s="288"/>
      <c r="V67" s="288"/>
      <c r="W67" s="288"/>
      <c r="X67" s="288"/>
      <c r="Y67" s="288"/>
      <c r="Z67" s="288"/>
      <c r="AA67" s="288"/>
      <c r="AB67" s="288"/>
      <c r="AC67" s="288"/>
      <c r="AD67" s="288"/>
      <c r="AE67" s="288"/>
      <c r="AF67" s="288"/>
      <c r="AG67" s="316">
        <f>ROUND(SUM(AG68:AG70),2)</f>
        <v>0</v>
      </c>
      <c r="AH67" s="317"/>
      <c r="AI67" s="317"/>
      <c r="AJ67" s="317"/>
      <c r="AK67" s="317"/>
      <c r="AL67" s="317"/>
      <c r="AM67" s="317"/>
      <c r="AN67" s="318">
        <f t="shared" si="0"/>
        <v>0</v>
      </c>
      <c r="AO67" s="317"/>
      <c r="AP67" s="317"/>
      <c r="AQ67" s="76" t="s">
        <v>95</v>
      </c>
      <c r="AR67" s="73"/>
      <c r="AS67" s="77">
        <f>ROUND(SUM(AS68:AS70),2)</f>
        <v>0</v>
      </c>
      <c r="AT67" s="78">
        <f t="shared" si="1"/>
        <v>0</v>
      </c>
      <c r="AU67" s="79">
        <f>ROUND(SUM(AU68:AU70),5)</f>
        <v>0</v>
      </c>
      <c r="AV67" s="78">
        <f>ROUND(AZ67*L29,2)</f>
        <v>0</v>
      </c>
      <c r="AW67" s="78">
        <f>ROUND(BA67*L30,2)</f>
        <v>0</v>
      </c>
      <c r="AX67" s="78">
        <f>ROUND(BB67*L29,2)</f>
        <v>0</v>
      </c>
      <c r="AY67" s="78">
        <f>ROUND(BC67*L30,2)</f>
        <v>0</v>
      </c>
      <c r="AZ67" s="78">
        <f>ROUND(SUM(AZ68:AZ70),2)</f>
        <v>0</v>
      </c>
      <c r="BA67" s="78">
        <f>ROUND(SUM(BA68:BA70),2)</f>
        <v>0</v>
      </c>
      <c r="BB67" s="78">
        <f>ROUND(SUM(BB68:BB70),2)</f>
        <v>0</v>
      </c>
      <c r="BC67" s="78">
        <f>ROUND(SUM(BC68:BC70),2)</f>
        <v>0</v>
      </c>
      <c r="BD67" s="80">
        <f>ROUND(SUM(BD68:BD70),2)</f>
        <v>0</v>
      </c>
      <c r="BS67" s="81" t="s">
        <v>81</v>
      </c>
      <c r="BT67" s="81" t="s">
        <v>90</v>
      </c>
      <c r="BU67" s="81" t="s">
        <v>83</v>
      </c>
      <c r="BV67" s="81" t="s">
        <v>84</v>
      </c>
      <c r="BW67" s="81" t="s">
        <v>133</v>
      </c>
      <c r="BX67" s="81" t="s">
        <v>5</v>
      </c>
      <c r="CL67" s="81" t="s">
        <v>19</v>
      </c>
      <c r="CM67" s="81" t="s">
        <v>21</v>
      </c>
    </row>
    <row r="68" spans="1:91" s="3" customFormat="1" ht="16.5" customHeight="1">
      <c r="A68" s="72" t="s">
        <v>86</v>
      </c>
      <c r="B68" s="46"/>
      <c r="C68" s="9"/>
      <c r="D68" s="9"/>
      <c r="E68" s="289" t="s">
        <v>98</v>
      </c>
      <c r="F68" s="289"/>
      <c r="G68" s="289"/>
      <c r="H68" s="289"/>
      <c r="I68" s="289"/>
      <c r="J68" s="9"/>
      <c r="K68" s="289" t="s">
        <v>99</v>
      </c>
      <c r="L68" s="289"/>
      <c r="M68" s="289"/>
      <c r="N68" s="289"/>
      <c r="O68" s="289"/>
      <c r="P68" s="289"/>
      <c r="Q68" s="289"/>
      <c r="R68" s="289"/>
      <c r="S68" s="289"/>
      <c r="T68" s="289"/>
      <c r="U68" s="289"/>
      <c r="V68" s="289"/>
      <c r="W68" s="289"/>
      <c r="X68" s="289"/>
      <c r="Y68" s="289"/>
      <c r="Z68" s="289"/>
      <c r="AA68" s="289"/>
      <c r="AB68" s="289"/>
      <c r="AC68" s="289"/>
      <c r="AD68" s="289"/>
      <c r="AE68" s="289"/>
      <c r="AF68" s="289"/>
      <c r="AG68" s="313">
        <f>'SO-01.1 - Nová splašková ..._01'!J32</f>
        <v>0</v>
      </c>
      <c r="AH68" s="314"/>
      <c r="AI68" s="314"/>
      <c r="AJ68" s="314"/>
      <c r="AK68" s="314"/>
      <c r="AL68" s="314"/>
      <c r="AM68" s="314"/>
      <c r="AN68" s="313">
        <f t="shared" si="0"/>
        <v>0</v>
      </c>
      <c r="AO68" s="314"/>
      <c r="AP68" s="314"/>
      <c r="AQ68" s="82" t="s">
        <v>100</v>
      </c>
      <c r="AR68" s="46"/>
      <c r="AS68" s="83">
        <v>0</v>
      </c>
      <c r="AT68" s="84">
        <f t="shared" si="1"/>
        <v>0</v>
      </c>
      <c r="AU68" s="85">
        <f>'SO-01.1 - Nová splašková ..._01'!P94</f>
        <v>0</v>
      </c>
      <c r="AV68" s="84">
        <f>'SO-01.1 - Nová splašková ..._01'!J35</f>
        <v>0</v>
      </c>
      <c r="AW68" s="84">
        <f>'SO-01.1 - Nová splašková ..._01'!J36</f>
        <v>0</v>
      </c>
      <c r="AX68" s="84">
        <f>'SO-01.1 - Nová splašková ..._01'!J37</f>
        <v>0</v>
      </c>
      <c r="AY68" s="84">
        <f>'SO-01.1 - Nová splašková ..._01'!J38</f>
        <v>0</v>
      </c>
      <c r="AZ68" s="84">
        <f>'SO-01.1 - Nová splašková ..._01'!F35</f>
        <v>0</v>
      </c>
      <c r="BA68" s="84">
        <f>'SO-01.1 - Nová splašková ..._01'!F36</f>
        <v>0</v>
      </c>
      <c r="BB68" s="84">
        <f>'SO-01.1 - Nová splašková ..._01'!F37</f>
        <v>0</v>
      </c>
      <c r="BC68" s="84">
        <f>'SO-01.1 - Nová splašková ..._01'!F38</f>
        <v>0</v>
      </c>
      <c r="BD68" s="86">
        <f>'SO-01.1 - Nová splašková ..._01'!F39</f>
        <v>0</v>
      </c>
      <c r="BT68" s="25" t="s">
        <v>21</v>
      </c>
      <c r="BV68" s="25" t="s">
        <v>84</v>
      </c>
      <c r="BW68" s="25" t="s">
        <v>134</v>
      </c>
      <c r="BX68" s="25" t="s">
        <v>133</v>
      </c>
      <c r="CL68" s="25" t="s">
        <v>102</v>
      </c>
    </row>
    <row r="69" spans="1:91" s="3" customFormat="1" ht="16.5" customHeight="1">
      <c r="A69" s="72" t="s">
        <v>86</v>
      </c>
      <c r="B69" s="46"/>
      <c r="C69" s="9"/>
      <c r="D69" s="9"/>
      <c r="E69" s="289" t="s">
        <v>128</v>
      </c>
      <c r="F69" s="289"/>
      <c r="G69" s="289"/>
      <c r="H69" s="289"/>
      <c r="I69" s="289"/>
      <c r="J69" s="9"/>
      <c r="K69" s="289" t="s">
        <v>129</v>
      </c>
      <c r="L69" s="289"/>
      <c r="M69" s="289"/>
      <c r="N69" s="289"/>
      <c r="O69" s="289"/>
      <c r="P69" s="289"/>
      <c r="Q69" s="289"/>
      <c r="R69" s="289"/>
      <c r="S69" s="289"/>
      <c r="T69" s="289"/>
      <c r="U69" s="289"/>
      <c r="V69" s="289"/>
      <c r="W69" s="289"/>
      <c r="X69" s="289"/>
      <c r="Y69" s="289"/>
      <c r="Z69" s="289"/>
      <c r="AA69" s="289"/>
      <c r="AB69" s="289"/>
      <c r="AC69" s="289"/>
      <c r="AD69" s="289"/>
      <c r="AE69" s="289"/>
      <c r="AF69" s="289"/>
      <c r="AG69" s="313">
        <f>'SO-05 - Kabelová chránička_01'!J32</f>
        <v>0</v>
      </c>
      <c r="AH69" s="314"/>
      <c r="AI69" s="314"/>
      <c r="AJ69" s="314"/>
      <c r="AK69" s="314"/>
      <c r="AL69" s="314"/>
      <c r="AM69" s="314"/>
      <c r="AN69" s="313">
        <f t="shared" si="0"/>
        <v>0</v>
      </c>
      <c r="AO69" s="314"/>
      <c r="AP69" s="314"/>
      <c r="AQ69" s="82" t="s">
        <v>100</v>
      </c>
      <c r="AR69" s="46"/>
      <c r="AS69" s="83">
        <v>0</v>
      </c>
      <c r="AT69" s="84">
        <f t="shared" si="1"/>
        <v>0</v>
      </c>
      <c r="AU69" s="85">
        <f>'SO-05 - Kabelová chránička_01'!P94</f>
        <v>0</v>
      </c>
      <c r="AV69" s="84">
        <f>'SO-05 - Kabelová chránička_01'!J35</f>
        <v>0</v>
      </c>
      <c r="AW69" s="84">
        <f>'SO-05 - Kabelová chránička_01'!J36</f>
        <v>0</v>
      </c>
      <c r="AX69" s="84">
        <f>'SO-05 - Kabelová chránička_01'!J37</f>
        <v>0</v>
      </c>
      <c r="AY69" s="84">
        <f>'SO-05 - Kabelová chránička_01'!J38</f>
        <v>0</v>
      </c>
      <c r="AZ69" s="84">
        <f>'SO-05 - Kabelová chránička_01'!F35</f>
        <v>0</v>
      </c>
      <c r="BA69" s="84">
        <f>'SO-05 - Kabelová chránička_01'!F36</f>
        <v>0</v>
      </c>
      <c r="BB69" s="84">
        <f>'SO-05 - Kabelová chránička_01'!F37</f>
        <v>0</v>
      </c>
      <c r="BC69" s="84">
        <f>'SO-05 - Kabelová chránička_01'!F38</f>
        <v>0</v>
      </c>
      <c r="BD69" s="86">
        <f>'SO-05 - Kabelová chránička_01'!F39</f>
        <v>0</v>
      </c>
      <c r="BT69" s="25" t="s">
        <v>21</v>
      </c>
      <c r="BV69" s="25" t="s">
        <v>84</v>
      </c>
      <c r="BW69" s="25" t="s">
        <v>135</v>
      </c>
      <c r="BX69" s="25" t="s">
        <v>133</v>
      </c>
      <c r="CL69" s="25" t="s">
        <v>136</v>
      </c>
    </row>
    <row r="70" spans="1:91" s="3" customFormat="1" ht="16.5" customHeight="1">
      <c r="A70" s="72" t="s">
        <v>86</v>
      </c>
      <c r="B70" s="46"/>
      <c r="C70" s="9"/>
      <c r="D70" s="9"/>
      <c r="E70" s="289" t="s">
        <v>109</v>
      </c>
      <c r="F70" s="289"/>
      <c r="G70" s="289"/>
      <c r="H70" s="289"/>
      <c r="I70" s="289"/>
      <c r="J70" s="9"/>
      <c r="K70" s="289" t="s">
        <v>110</v>
      </c>
      <c r="L70" s="289"/>
      <c r="M70" s="289"/>
      <c r="N70" s="289"/>
      <c r="O70" s="289"/>
      <c r="P70" s="289"/>
      <c r="Q70" s="289"/>
      <c r="R70" s="289"/>
      <c r="S70" s="289"/>
      <c r="T70" s="289"/>
      <c r="U70" s="289"/>
      <c r="V70" s="289"/>
      <c r="W70" s="289"/>
      <c r="X70" s="289"/>
      <c r="Y70" s="289"/>
      <c r="Z70" s="289"/>
      <c r="AA70" s="289"/>
      <c r="AB70" s="289"/>
      <c r="AC70" s="289"/>
      <c r="AD70" s="289"/>
      <c r="AE70" s="289"/>
      <c r="AF70" s="289"/>
      <c r="AG70" s="313">
        <f>'SO-06 - Obnova povrchu si..._01'!J32</f>
        <v>0</v>
      </c>
      <c r="AH70" s="314"/>
      <c r="AI70" s="314"/>
      <c r="AJ70" s="314"/>
      <c r="AK70" s="314"/>
      <c r="AL70" s="314"/>
      <c r="AM70" s="314"/>
      <c r="AN70" s="313">
        <f t="shared" si="0"/>
        <v>0</v>
      </c>
      <c r="AO70" s="314"/>
      <c r="AP70" s="314"/>
      <c r="AQ70" s="82" t="s">
        <v>100</v>
      </c>
      <c r="AR70" s="46"/>
      <c r="AS70" s="83">
        <v>0</v>
      </c>
      <c r="AT70" s="84">
        <f t="shared" si="1"/>
        <v>0</v>
      </c>
      <c r="AU70" s="85">
        <f>'SO-06 - Obnova povrchu si..._01'!P91</f>
        <v>0</v>
      </c>
      <c r="AV70" s="84">
        <f>'SO-06 - Obnova povrchu si..._01'!J35</f>
        <v>0</v>
      </c>
      <c r="AW70" s="84">
        <f>'SO-06 - Obnova povrchu si..._01'!J36</f>
        <v>0</v>
      </c>
      <c r="AX70" s="84">
        <f>'SO-06 - Obnova povrchu si..._01'!J37</f>
        <v>0</v>
      </c>
      <c r="AY70" s="84">
        <f>'SO-06 - Obnova povrchu si..._01'!J38</f>
        <v>0</v>
      </c>
      <c r="AZ70" s="84">
        <f>'SO-06 - Obnova povrchu si..._01'!F35</f>
        <v>0</v>
      </c>
      <c r="BA70" s="84">
        <f>'SO-06 - Obnova povrchu si..._01'!F36</f>
        <v>0</v>
      </c>
      <c r="BB70" s="84">
        <f>'SO-06 - Obnova povrchu si..._01'!F37</f>
        <v>0</v>
      </c>
      <c r="BC70" s="84">
        <f>'SO-06 - Obnova povrchu si..._01'!F38</f>
        <v>0</v>
      </c>
      <c r="BD70" s="86">
        <f>'SO-06 - Obnova povrchu si..._01'!F39</f>
        <v>0</v>
      </c>
      <c r="BT70" s="25" t="s">
        <v>21</v>
      </c>
      <c r="BV70" s="25" t="s">
        <v>84</v>
      </c>
      <c r="BW70" s="25" t="s">
        <v>137</v>
      </c>
      <c r="BX70" s="25" t="s">
        <v>133</v>
      </c>
      <c r="CL70" s="25" t="s">
        <v>92</v>
      </c>
    </row>
    <row r="71" spans="1:91" s="6" customFormat="1" ht="24.75" customHeight="1">
      <c r="A71" s="72" t="s">
        <v>86</v>
      </c>
      <c r="B71" s="73"/>
      <c r="C71" s="74"/>
      <c r="D71" s="288" t="s">
        <v>138</v>
      </c>
      <c r="E71" s="288"/>
      <c r="F71" s="288"/>
      <c r="G71" s="288"/>
      <c r="H71" s="288"/>
      <c r="I71" s="75"/>
      <c r="J71" s="288" t="s">
        <v>139</v>
      </c>
      <c r="K71" s="288"/>
      <c r="L71" s="288"/>
      <c r="M71" s="288"/>
      <c r="N71" s="288"/>
      <c r="O71" s="288"/>
      <c r="P71" s="288"/>
      <c r="Q71" s="288"/>
      <c r="R71" s="288"/>
      <c r="S71" s="288"/>
      <c r="T71" s="288"/>
      <c r="U71" s="288"/>
      <c r="V71" s="288"/>
      <c r="W71" s="288"/>
      <c r="X71" s="288"/>
      <c r="Y71" s="288"/>
      <c r="Z71" s="288"/>
      <c r="AA71" s="288"/>
      <c r="AB71" s="288"/>
      <c r="AC71" s="288"/>
      <c r="AD71" s="288"/>
      <c r="AE71" s="288"/>
      <c r="AF71" s="288"/>
      <c r="AG71" s="318">
        <f>'SO-01.1.2 - Kanalizační p...'!J30</f>
        <v>0</v>
      </c>
      <c r="AH71" s="317"/>
      <c r="AI71" s="317"/>
      <c r="AJ71" s="317"/>
      <c r="AK71" s="317"/>
      <c r="AL71" s="317"/>
      <c r="AM71" s="317"/>
      <c r="AN71" s="318">
        <f t="shared" si="0"/>
        <v>0</v>
      </c>
      <c r="AO71" s="317"/>
      <c r="AP71" s="317"/>
      <c r="AQ71" s="76" t="s">
        <v>95</v>
      </c>
      <c r="AR71" s="73"/>
      <c r="AS71" s="87">
        <v>0</v>
      </c>
      <c r="AT71" s="88">
        <f t="shared" si="1"/>
        <v>0</v>
      </c>
      <c r="AU71" s="89">
        <f>'SO-01.1.2 - Kanalizační p...'!P88</f>
        <v>0</v>
      </c>
      <c r="AV71" s="88">
        <f>'SO-01.1.2 - Kanalizační p...'!J33</f>
        <v>0</v>
      </c>
      <c r="AW71" s="88">
        <f>'SO-01.1.2 - Kanalizační p...'!J34</f>
        <v>0</v>
      </c>
      <c r="AX71" s="88">
        <f>'SO-01.1.2 - Kanalizační p...'!J35</f>
        <v>0</v>
      </c>
      <c r="AY71" s="88">
        <f>'SO-01.1.2 - Kanalizační p...'!J36</f>
        <v>0</v>
      </c>
      <c r="AZ71" s="88">
        <f>'SO-01.1.2 - Kanalizační p...'!F33</f>
        <v>0</v>
      </c>
      <c r="BA71" s="88">
        <f>'SO-01.1.2 - Kanalizační p...'!F34</f>
        <v>0</v>
      </c>
      <c r="BB71" s="88">
        <f>'SO-01.1.2 - Kanalizační p...'!F35</f>
        <v>0</v>
      </c>
      <c r="BC71" s="88">
        <f>'SO-01.1.2 - Kanalizační p...'!F36</f>
        <v>0</v>
      </c>
      <c r="BD71" s="90">
        <f>'SO-01.1.2 - Kanalizační p...'!F37</f>
        <v>0</v>
      </c>
      <c r="BT71" s="81" t="s">
        <v>90</v>
      </c>
      <c r="BV71" s="81" t="s">
        <v>84</v>
      </c>
      <c r="BW71" s="81" t="s">
        <v>140</v>
      </c>
      <c r="BX71" s="81" t="s">
        <v>5</v>
      </c>
      <c r="CL71" s="81" t="s">
        <v>141</v>
      </c>
      <c r="CM71" s="81" t="s">
        <v>21</v>
      </c>
    </row>
    <row r="72" spans="1:91" s="1" customFormat="1" ht="30" customHeight="1">
      <c r="B72" s="33"/>
      <c r="AR72" s="33"/>
    </row>
    <row r="73" spans="1:91" s="1" customFormat="1" ht="6.9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33"/>
    </row>
  </sheetData>
  <sheetProtection algorithmName="SHA-512" hashValue="fNwP6AfFIi+rsZxJ5r+qwrdaot3GB0AT2xvhrKYC2E7noth1J7jgGvg6koCQ18oKjPR/FpC2r0iCae59baP0Dg==" saltValue="wD0httU3/3oFSA9KEX8ugQ==" spinCount="100000" sheet="1" objects="1" scenarios="1" formatColumns="0" formatRows="0"/>
  <mergeCells count="106">
    <mergeCell ref="AN69:AP69"/>
    <mergeCell ref="AG69:AM69"/>
    <mergeCell ref="AN70:AP70"/>
    <mergeCell ref="AG70:AM70"/>
    <mergeCell ref="AN71:AP71"/>
    <mergeCell ref="AG71:AM71"/>
    <mergeCell ref="AN54:AP54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R2:BE2"/>
    <mergeCell ref="AG57:AM57"/>
    <mergeCell ref="AG64:AM64"/>
    <mergeCell ref="AG63:AM63"/>
    <mergeCell ref="AG62:AM62"/>
    <mergeCell ref="AG52:AM52"/>
    <mergeCell ref="AG60:AM60"/>
    <mergeCell ref="AG61:AM61"/>
    <mergeCell ref="AG58:AM58"/>
    <mergeCell ref="AG59:AM59"/>
    <mergeCell ref="AG56:AM56"/>
    <mergeCell ref="AG55:AM55"/>
    <mergeCell ref="AM47:AN47"/>
    <mergeCell ref="AM49:AP49"/>
    <mergeCell ref="AM50:AP50"/>
    <mergeCell ref="AN52:AP52"/>
    <mergeCell ref="AN62:AP62"/>
    <mergeCell ref="AN57:AP57"/>
    <mergeCell ref="AN58:AP58"/>
    <mergeCell ref="AN61:AP61"/>
    <mergeCell ref="AN60:AP60"/>
    <mergeCell ref="AN63:AP63"/>
    <mergeCell ref="AN59:AP59"/>
    <mergeCell ref="AN64:AP64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E69:I69"/>
    <mergeCell ref="K69:AF69"/>
    <mergeCell ref="E70:I70"/>
    <mergeCell ref="K70:AF70"/>
    <mergeCell ref="D71:H71"/>
    <mergeCell ref="J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AN56:AP56"/>
    <mergeCell ref="AN55:AP55"/>
    <mergeCell ref="C52:G52"/>
    <mergeCell ref="D56:H56"/>
    <mergeCell ref="D55:H55"/>
    <mergeCell ref="D61:H61"/>
    <mergeCell ref="E64:I64"/>
    <mergeCell ref="E58:I58"/>
    <mergeCell ref="E59:I59"/>
    <mergeCell ref="E57:I57"/>
    <mergeCell ref="E60:I60"/>
    <mergeCell ref="E62:I62"/>
    <mergeCell ref="E63:I63"/>
    <mergeCell ref="I52:AF52"/>
    <mergeCell ref="J61:AF61"/>
    <mergeCell ref="J55:AF55"/>
    <mergeCell ref="J56:AF56"/>
    <mergeCell ref="K60:AF60"/>
    <mergeCell ref="K59:AF59"/>
    <mergeCell ref="K62:AF62"/>
    <mergeCell ref="K64:AF64"/>
    <mergeCell ref="K58:AF58"/>
    <mergeCell ref="K63:AF63"/>
    <mergeCell ref="K57:AF57"/>
  </mergeCells>
  <hyperlinks>
    <hyperlink ref="A55" location="'VRN-00 - Vedlejší rozpočt...'!C2" display="/" xr:uid="{00000000-0004-0000-0000-000000000000}"/>
    <hyperlink ref="A57" location="'SO-01.1 - Nová splašková ...'!C2" display="/" xr:uid="{00000000-0004-0000-0000-000001000000}"/>
    <hyperlink ref="A58" location="'SO-01.2 - Stávající dešťo...'!C2" display="/" xr:uid="{00000000-0004-0000-0000-000002000000}"/>
    <hyperlink ref="A59" location="'SO-02 - Vodovod'!C2" display="/" xr:uid="{00000000-0004-0000-0000-000003000000}"/>
    <hyperlink ref="A60" location="'SO-06 - Obnova povrchu si...'!C2" display="/" xr:uid="{00000000-0004-0000-0000-000004000000}"/>
    <hyperlink ref="A62" location="'PS-01 - Technologická čás...'!C2" display="/" xr:uid="{00000000-0004-0000-0000-000005000000}"/>
    <hyperlink ref="A63" location="'PS-02 - Elektroinstalace ...'!C2" display="/" xr:uid="{00000000-0004-0000-0000-000006000000}"/>
    <hyperlink ref="A64" location="'SO-03 - Čerpací stanice'!C2" display="/" xr:uid="{00000000-0004-0000-0000-000007000000}"/>
    <hyperlink ref="A65" location="'SO-04 - Výtlačný kanaliza...'!C2" display="/" xr:uid="{00000000-0004-0000-0000-000008000000}"/>
    <hyperlink ref="A66" location="'SO-05 - Kabelová chránička'!C2" display="/" xr:uid="{00000000-0004-0000-0000-000009000000}"/>
    <hyperlink ref="A68" location="'SO-01.1 - Nová splašková ..._01'!C2" display="/" xr:uid="{00000000-0004-0000-0000-00000A000000}"/>
    <hyperlink ref="A69" location="'SO-05 - Kabelová chránička_01'!C2" display="/" xr:uid="{00000000-0004-0000-0000-00000B000000}"/>
    <hyperlink ref="A70" location="'SO-06 - Obnova povrchu si..._01'!C2" display="/" xr:uid="{00000000-0004-0000-0000-00000C000000}"/>
    <hyperlink ref="A71" location="'SO-01.1.2 - Kanalizační p...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1"/>
  <sheetViews>
    <sheetView showGridLines="0" topLeftCell="A58" workbookViewId="0">
      <selection activeCell="I90" sqref="I90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120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ht="12" customHeight="1">
      <c r="B8" s="20"/>
      <c r="D8" s="27" t="s">
        <v>143</v>
      </c>
      <c r="L8" s="20"/>
    </row>
    <row r="9" spans="2:4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46" s="1" customFormat="1" ht="12" customHeight="1">
      <c r="B10" s="33"/>
      <c r="D10" s="27" t="s">
        <v>236</v>
      </c>
      <c r="L10" s="33"/>
    </row>
    <row r="11" spans="2:46" s="1" customFormat="1" ht="16.5" customHeight="1">
      <c r="B11" s="33"/>
      <c r="E11" s="291" t="s">
        <v>1118</v>
      </c>
      <c r="F11" s="329"/>
      <c r="G11" s="329"/>
      <c r="H11" s="329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44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ROUND(J87,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ROUND((SUM(BE87:BE90)),  2)</f>
        <v>0</v>
      </c>
      <c r="I35" s="94">
        <v>0.21</v>
      </c>
      <c r="J35" s="84">
        <f>ROUND(((SUM(BE87:BE90))*I35),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ROUND((SUM(BF87:BF90)),  2)</f>
        <v>0</v>
      </c>
      <c r="I36" s="94">
        <v>0.12</v>
      </c>
      <c r="J36" s="84">
        <f>ROUND(((SUM(BF87:BF90))*I36),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ROUND((SUM(BG87:BG90)),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ROUND((SUM(BH87:BH90)),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ROUND((SUM(BI87:BI90)),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PS-02 - Elektroinstalace a MaR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J87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1111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95" customHeight="1">
      <c r="B65" s="108"/>
      <c r="D65" s="109" t="s">
        <v>1119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1" t="s">
        <v>153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7" t="s">
        <v>16</v>
      </c>
      <c r="L74" s="33"/>
    </row>
    <row r="75" spans="2:12" s="1" customFormat="1" ht="16.5" customHeight="1">
      <c r="B75" s="33"/>
      <c r="E75" s="327" t="str">
        <f>E7</f>
        <v>Rekonstrukce vodovodu a kanalizace Dolní Němčice - 2027</v>
      </c>
      <c r="F75" s="328"/>
      <c r="G75" s="328"/>
      <c r="H75" s="328"/>
      <c r="L75" s="33"/>
    </row>
    <row r="76" spans="2:12" ht="12" customHeight="1">
      <c r="B76" s="20"/>
      <c r="C76" s="27" t="s">
        <v>143</v>
      </c>
      <c r="L76" s="20"/>
    </row>
    <row r="77" spans="2:12" s="1" customFormat="1" ht="16.5" customHeight="1">
      <c r="B77" s="33"/>
      <c r="E77" s="327" t="s">
        <v>1109</v>
      </c>
      <c r="F77" s="329"/>
      <c r="G77" s="329"/>
      <c r="H77" s="329"/>
      <c r="L77" s="33"/>
    </row>
    <row r="78" spans="2:12" s="1" customFormat="1" ht="12" customHeight="1">
      <c r="B78" s="33"/>
      <c r="C78" s="27" t="s">
        <v>236</v>
      </c>
      <c r="L78" s="33"/>
    </row>
    <row r="79" spans="2:12" s="1" customFormat="1" ht="16.5" customHeight="1">
      <c r="B79" s="33"/>
      <c r="E79" s="291" t="str">
        <f>E11</f>
        <v>PS-02 - Elektroinstalace a MaR</v>
      </c>
      <c r="F79" s="329"/>
      <c r="G79" s="329"/>
      <c r="H79" s="329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7" t="s">
        <v>22</v>
      </c>
      <c r="F81" s="25" t="str">
        <f>F14</f>
        <v>Dolní Němčice</v>
      </c>
      <c r="I81" s="27" t="s">
        <v>24</v>
      </c>
      <c r="J81" s="50" t="str">
        <f>IF(J14="","",J14)</f>
        <v>16. 2. 2021</v>
      </c>
      <c r="L81" s="33"/>
    </row>
    <row r="82" spans="2:65" s="1" customFormat="1" ht="6.9" customHeight="1">
      <c r="B82" s="33"/>
      <c r="L82" s="33"/>
    </row>
    <row r="83" spans="2:65" s="1" customFormat="1" ht="15.15" customHeight="1">
      <c r="B83" s="33"/>
      <c r="C83" s="27" t="s">
        <v>30</v>
      </c>
      <c r="F83" s="25" t="str">
        <f>E17</f>
        <v>Město Dačice</v>
      </c>
      <c r="I83" s="27" t="s">
        <v>38</v>
      </c>
      <c r="J83" s="31" t="str">
        <f>E23</f>
        <v>VAK projekt s.r.o.</v>
      </c>
      <c r="L83" s="33"/>
    </row>
    <row r="84" spans="2:65" s="1" customFormat="1" ht="25.65" customHeight="1">
      <c r="B84" s="33"/>
      <c r="C84" s="27" t="s">
        <v>36</v>
      </c>
      <c r="F84" s="25" t="str">
        <f>IF(E20="","",E20)</f>
        <v>Vyplň údaj</v>
      </c>
      <c r="I84" s="27" t="s">
        <v>43</v>
      </c>
      <c r="J84" s="31" t="str">
        <f>E26</f>
        <v>Ing. Martina Zamlinská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154</v>
      </c>
      <c r="D86" s="114" t="s">
        <v>67</v>
      </c>
      <c r="E86" s="114" t="s">
        <v>63</v>
      </c>
      <c r="F86" s="114" t="s">
        <v>64</v>
      </c>
      <c r="G86" s="114" t="s">
        <v>155</v>
      </c>
      <c r="H86" s="114" t="s">
        <v>156</v>
      </c>
      <c r="I86" s="114" t="s">
        <v>157</v>
      </c>
      <c r="J86" s="114" t="s">
        <v>147</v>
      </c>
      <c r="K86" s="115" t="s">
        <v>158</v>
      </c>
      <c r="L86" s="112"/>
      <c r="M86" s="57" t="s">
        <v>44</v>
      </c>
      <c r="N86" s="58" t="s">
        <v>52</v>
      </c>
      <c r="O86" s="58" t="s">
        <v>159</v>
      </c>
      <c r="P86" s="58" t="s">
        <v>160</v>
      </c>
      <c r="Q86" s="58" t="s">
        <v>161</v>
      </c>
      <c r="R86" s="58" t="s">
        <v>162</v>
      </c>
      <c r="S86" s="58" t="s">
        <v>163</v>
      </c>
      <c r="T86" s="59" t="s">
        <v>164</v>
      </c>
    </row>
    <row r="87" spans="2:65" s="1" customFormat="1" ht="22.8" customHeight="1">
      <c r="B87" s="33"/>
      <c r="C87" s="62" t="s">
        <v>165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7" t="s">
        <v>81</v>
      </c>
      <c r="AU87" s="17" t="s">
        <v>148</v>
      </c>
      <c r="BK87" s="119">
        <f>BK88</f>
        <v>0</v>
      </c>
    </row>
    <row r="88" spans="2:65" s="11" customFormat="1" ht="25.95" customHeight="1">
      <c r="B88" s="120"/>
      <c r="D88" s="121" t="s">
        <v>81</v>
      </c>
      <c r="E88" s="122" t="s">
        <v>386</v>
      </c>
      <c r="F88" s="122" t="s">
        <v>1113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183</v>
      </c>
      <c r="AT88" s="128" t="s">
        <v>81</v>
      </c>
      <c r="AU88" s="128" t="s">
        <v>82</v>
      </c>
      <c r="AY88" s="121" t="s">
        <v>168</v>
      </c>
      <c r="BK88" s="129">
        <f>BK89</f>
        <v>0</v>
      </c>
    </row>
    <row r="89" spans="2:65" s="11" customFormat="1" ht="22.8" customHeight="1">
      <c r="B89" s="120"/>
      <c r="D89" s="121" t="s">
        <v>81</v>
      </c>
      <c r="E89" s="130" t="s">
        <v>1120</v>
      </c>
      <c r="F89" s="130" t="s">
        <v>1121</v>
      </c>
      <c r="I89" s="123"/>
      <c r="J89" s="131">
        <f>BK89</f>
        <v>0</v>
      </c>
      <c r="L89" s="120"/>
      <c r="M89" s="125"/>
      <c r="P89" s="126">
        <f>P90</f>
        <v>0</v>
      </c>
      <c r="R89" s="126">
        <f>R90</f>
        <v>0</v>
      </c>
      <c r="T89" s="127">
        <f>T90</f>
        <v>0</v>
      </c>
      <c r="AR89" s="121" t="s">
        <v>183</v>
      </c>
      <c r="AT89" s="128" t="s">
        <v>81</v>
      </c>
      <c r="AU89" s="128" t="s">
        <v>90</v>
      </c>
      <c r="AY89" s="121" t="s">
        <v>168</v>
      </c>
      <c r="BK89" s="129">
        <f>BK90</f>
        <v>0</v>
      </c>
    </row>
    <row r="90" spans="2:65" s="1" customFormat="1" ht="16.5" customHeight="1">
      <c r="B90" s="33"/>
      <c r="C90" s="132" t="s">
        <v>90</v>
      </c>
      <c r="D90" s="132" t="s">
        <v>171</v>
      </c>
      <c r="E90" s="133" t="s">
        <v>1116</v>
      </c>
      <c r="F90" s="134" t="s">
        <v>119</v>
      </c>
      <c r="G90" s="135" t="s">
        <v>174</v>
      </c>
      <c r="H90" s="136">
        <v>1</v>
      </c>
      <c r="I90" s="137">
        <f>Rekapitulace!H12</f>
        <v>0</v>
      </c>
      <c r="J90" s="138">
        <f>ROUND(I90*H90,2)</f>
        <v>0</v>
      </c>
      <c r="K90" s="134" t="s">
        <v>44</v>
      </c>
      <c r="L90" s="33"/>
      <c r="M90" s="189" t="s">
        <v>44</v>
      </c>
      <c r="N90" s="190" t="s">
        <v>53</v>
      </c>
      <c r="O90" s="187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43" t="s">
        <v>608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608</v>
      </c>
      <c r="BM90" s="143" t="s">
        <v>1122</v>
      </c>
    </row>
    <row r="91" spans="2:65" s="1" customFormat="1" ht="6.9" customHeight="1"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33"/>
    </row>
  </sheetData>
  <sheetProtection algorithmName="SHA-512" hashValue="H9irBR7cRJreX3Vzk0DXwvmelsploxWE+fw6GvxBTw0e6bomvjYQYRxid2FpnumEsu6VvPUspLiHiaqNGkV7Fw==" saltValue="ESG3ZMXGy+gIZBYuckiRKXTQ3McXOTIdm6yJB6kWFWR08UXoCE/r5PCx4Z5DtBfg+SW1Gav3X6wRznRiDRXX/A==" spinCount="100000" sheet="1" objects="1" scenarios="1" formatColumns="0" formatRows="0" autoFilter="0"/>
  <autoFilter ref="C86:K90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87E09-5D39-4D7F-95BD-17A9A15F98DC}">
  <dimension ref="A1:H37"/>
  <sheetViews>
    <sheetView zoomScale="130" zoomScaleNormal="130" workbookViewId="0">
      <selection activeCell="A3" sqref="A3:H3"/>
    </sheetView>
  </sheetViews>
  <sheetFormatPr defaultColWidth="11.7109375" defaultRowHeight="12.75" customHeight="1"/>
  <cols>
    <col min="1" max="1" width="12.140625" style="421" customWidth="1"/>
    <col min="2" max="7" width="12.140625" style="420" customWidth="1"/>
    <col min="8" max="8" width="26.85546875" style="420" customWidth="1"/>
    <col min="9" max="9" width="11.7109375" style="420" customWidth="1"/>
    <col min="10" max="16384" width="11.7109375" style="420"/>
  </cols>
  <sheetData>
    <row r="1" spans="1:8" ht="12.75" customHeight="1">
      <c r="A1" s="475" t="s">
        <v>3421</v>
      </c>
      <c r="B1" s="474"/>
      <c r="C1" s="474"/>
      <c r="D1" s="474"/>
      <c r="E1" s="474"/>
      <c r="F1" s="474"/>
      <c r="G1" s="474"/>
      <c r="H1" s="473"/>
    </row>
    <row r="2" spans="1:8" ht="6.75" customHeight="1">
      <c r="A2" s="472"/>
      <c r="B2" s="471"/>
      <c r="C2" s="471"/>
      <c r="D2" s="471"/>
      <c r="E2" s="471"/>
      <c r="F2" s="471"/>
      <c r="G2" s="471"/>
      <c r="H2" s="470"/>
    </row>
    <row r="3" spans="1:8" s="444" customFormat="1" ht="49.5" customHeight="1">
      <c r="A3" s="469" t="s">
        <v>3420</v>
      </c>
      <c r="B3" s="468"/>
      <c r="C3" s="468"/>
      <c r="D3" s="468"/>
      <c r="E3" s="468"/>
      <c r="F3" s="468"/>
      <c r="G3" s="468"/>
      <c r="H3" s="467"/>
    </row>
    <row r="4" spans="1:8" ht="6.75" customHeight="1">
      <c r="A4" s="466"/>
      <c r="B4" s="465"/>
      <c r="C4" s="465"/>
      <c r="D4" s="465"/>
      <c r="E4" s="465"/>
      <c r="F4" s="465"/>
      <c r="G4" s="465"/>
      <c r="H4" s="464"/>
    </row>
    <row r="5" spans="1:8" ht="12.75" customHeight="1">
      <c r="A5" s="460" t="s">
        <v>3419</v>
      </c>
      <c r="B5" s="459"/>
      <c r="C5" s="462"/>
      <c r="D5" s="462"/>
      <c r="E5" s="462"/>
      <c r="F5" s="462"/>
      <c r="G5" s="462"/>
      <c r="H5" s="461"/>
    </row>
    <row r="6" spans="1:8" ht="12.75" customHeight="1">
      <c r="A6" s="460" t="s">
        <v>3418</v>
      </c>
      <c r="B6" s="459"/>
      <c r="C6" s="459"/>
      <c r="D6" s="459"/>
      <c r="E6" s="459"/>
      <c r="F6" s="459"/>
      <c r="G6" s="459"/>
      <c r="H6" s="463"/>
    </row>
    <row r="7" spans="1:8" ht="12.75" customHeight="1">
      <c r="A7" s="460" t="s">
        <v>3417</v>
      </c>
      <c r="B7" s="459"/>
      <c r="C7" s="462"/>
      <c r="D7" s="462"/>
      <c r="E7" s="462"/>
      <c r="F7" s="462"/>
      <c r="G7" s="462"/>
      <c r="H7" s="461"/>
    </row>
    <row r="8" spans="1:8" ht="12.75" customHeight="1">
      <c r="A8" s="460" t="s">
        <v>3416</v>
      </c>
      <c r="B8" s="459"/>
      <c r="C8" s="458"/>
      <c r="D8" s="458"/>
      <c r="E8" s="458"/>
      <c r="F8" s="458"/>
      <c r="G8" s="458"/>
      <c r="H8" s="457"/>
    </row>
    <row r="9" spans="1:8" ht="6.75" customHeight="1">
      <c r="A9" s="456"/>
      <c r="B9" s="455"/>
      <c r="C9" s="455"/>
      <c r="D9" s="455"/>
      <c r="E9" s="455"/>
      <c r="F9" s="455"/>
      <c r="G9" s="455"/>
      <c r="H9" s="454"/>
    </row>
    <row r="10" spans="1:8" ht="13.5" customHeight="1">
      <c r="A10" s="453"/>
      <c r="B10" s="453"/>
      <c r="C10" s="453"/>
      <c r="D10" s="453"/>
      <c r="E10" s="453"/>
      <c r="F10" s="453"/>
      <c r="G10" s="453"/>
      <c r="H10" s="452"/>
    </row>
    <row r="11" spans="1:8" s="339" customFormat="1" ht="21.9" customHeight="1">
      <c r="A11" s="451" t="s">
        <v>3415</v>
      </c>
      <c r="B11" s="450"/>
      <c r="C11" s="450"/>
      <c r="D11" s="450"/>
      <c r="E11" s="450"/>
      <c r="F11" s="450"/>
      <c r="G11" s="450"/>
      <c r="H11" s="449"/>
    </row>
    <row r="12" spans="1:8" s="444" customFormat="1" ht="21.9" customHeight="1">
      <c r="A12" s="448" t="s">
        <v>3320</v>
      </c>
      <c r="B12" s="447"/>
      <c r="C12" s="447"/>
      <c r="D12" s="447"/>
      <c r="E12" s="447"/>
      <c r="F12" s="447"/>
      <c r="G12" s="446"/>
      <c r="H12" s="445">
        <f>H14+H19</f>
        <v>0</v>
      </c>
    </row>
    <row r="13" spans="1:8" ht="16.350000000000001" customHeight="1">
      <c r="A13" s="443" t="s">
        <v>64</v>
      </c>
      <c r="B13" s="443"/>
      <c r="C13" s="443"/>
      <c r="D13" s="443"/>
      <c r="E13" s="443"/>
      <c r="F13" s="443"/>
      <c r="G13" s="443"/>
      <c r="H13" s="442" t="s">
        <v>3314</v>
      </c>
    </row>
    <row r="14" spans="1:8" ht="11.25" customHeight="1">
      <c r="A14" s="435" t="s">
        <v>3319</v>
      </c>
      <c r="B14" s="441" t="str">
        <f>Dodávky!A1</f>
        <v>Dodávky</v>
      </c>
      <c r="C14" s="440"/>
      <c r="D14" s="440"/>
      <c r="E14" s="440"/>
      <c r="F14" s="440"/>
      <c r="G14" s="439"/>
      <c r="H14" s="433">
        <f>Dodávky!H2</f>
        <v>0</v>
      </c>
    </row>
    <row r="15" spans="1:8" ht="11.25" customHeight="1">
      <c r="A15" s="393" t="str">
        <f>Dodávky!A4</f>
        <v>1</v>
      </c>
      <c r="B15" s="438" t="str">
        <f>Dodávky!B4</f>
        <v>Dodávka rozvaděče RM1</v>
      </c>
      <c r="C15" s="437"/>
      <c r="D15" s="437"/>
      <c r="E15" s="437"/>
      <c r="F15" s="437"/>
      <c r="G15" s="436"/>
      <c r="H15" s="431">
        <f>Dodávky!H4</f>
        <v>0</v>
      </c>
    </row>
    <row r="16" spans="1:8" ht="11.25" customHeight="1">
      <c r="A16" s="388" t="str">
        <f>Dodávky!A23</f>
        <v>2</v>
      </c>
      <c r="B16" s="438" t="str">
        <f>Dodávky!B23</f>
        <v>Dodávka polní instrumentace MaR</v>
      </c>
      <c r="C16" s="437"/>
      <c r="D16" s="437"/>
      <c r="E16" s="437"/>
      <c r="F16" s="437"/>
      <c r="G16" s="436"/>
      <c r="H16" s="431">
        <f>Dodávky!H23</f>
        <v>0</v>
      </c>
    </row>
    <row r="17" spans="1:8" ht="11.25" customHeight="1">
      <c r="A17" s="388" t="str">
        <f>Dodávky!A29</f>
        <v>3</v>
      </c>
      <c r="B17" s="438" t="str">
        <f>Dodávky!B29</f>
        <v>Kabely, kabelové trasy a elektromontážní materiál</v>
      </c>
      <c r="C17" s="437"/>
      <c r="D17" s="437"/>
      <c r="E17" s="437"/>
      <c r="F17" s="437"/>
      <c r="G17" s="436"/>
      <c r="H17" s="431">
        <f>Dodávky!H29</f>
        <v>0</v>
      </c>
    </row>
    <row r="18" spans="1:8" ht="11.25" customHeight="1">
      <c r="A18" s="388"/>
      <c r="B18" s="438"/>
      <c r="C18" s="437"/>
      <c r="D18" s="437"/>
      <c r="E18" s="437"/>
      <c r="F18" s="437"/>
      <c r="G18" s="436"/>
      <c r="H18" s="431"/>
    </row>
    <row r="19" spans="1:8" ht="11.25" customHeight="1">
      <c r="A19" s="435" t="s">
        <v>3319</v>
      </c>
      <c r="B19" s="434" t="str">
        <f>'Elektromontáže a služby'!A1</f>
        <v xml:space="preserve">Elektromontáže a služby                 </v>
      </c>
      <c r="C19" s="434"/>
      <c r="D19" s="434"/>
      <c r="E19" s="434"/>
      <c r="F19" s="434"/>
      <c r="G19" s="434"/>
      <c r="H19" s="433">
        <f>'Elektromontáže a služby'!G2</f>
        <v>0</v>
      </c>
    </row>
    <row r="20" spans="1:8" ht="11.25" customHeight="1">
      <c r="A20" s="388" t="str">
        <f>'Elektromontáže a služby'!A4</f>
        <v>4</v>
      </c>
      <c r="B20" s="432" t="str">
        <f>'Elektromontáže a služby'!B4:F4</f>
        <v>Elektromontáže</v>
      </c>
      <c r="C20" s="432"/>
      <c r="D20" s="432"/>
      <c r="E20" s="432"/>
      <c r="F20" s="432"/>
      <c r="G20" s="432"/>
      <c r="H20" s="431">
        <f>'Elektromontáže a služby'!G4</f>
        <v>0</v>
      </c>
    </row>
    <row r="21" spans="1:8" ht="11.25" customHeight="1">
      <c r="A21" s="388" t="str">
        <f>'Elektromontáže a služby'!A7</f>
        <v>5</v>
      </c>
      <c r="B21" s="432" t="str">
        <f>'Elektromontáže a služby'!B7:F7</f>
        <v>Služby</v>
      </c>
      <c r="C21" s="432"/>
      <c r="D21" s="432"/>
      <c r="E21" s="432"/>
      <c r="F21" s="432"/>
      <c r="G21" s="432"/>
      <c r="H21" s="431">
        <f>'Elektromontáže a služby'!G7</f>
        <v>0</v>
      </c>
    </row>
    <row r="22" spans="1:8" ht="11.25" customHeight="1">
      <c r="A22" s="430"/>
      <c r="B22" s="429"/>
      <c r="C22" s="428"/>
      <c r="D22" s="428"/>
      <c r="E22" s="428"/>
      <c r="F22" s="428"/>
      <c r="G22" s="427"/>
      <c r="H22" s="426"/>
    </row>
    <row r="23" spans="1:8" ht="11.25" customHeight="1">
      <c r="A23" s="422"/>
      <c r="B23" s="422"/>
      <c r="C23" s="422"/>
    </row>
    <row r="24" spans="1:8" ht="15.6">
      <c r="A24" s="420"/>
      <c r="B24" s="425"/>
      <c r="C24" s="425"/>
    </row>
    <row r="25" spans="1:8" ht="10.199999999999999">
      <c r="A25" s="420"/>
    </row>
    <row r="26" spans="1:8" ht="186" customHeight="1">
      <c r="A26" s="424" t="s">
        <v>3414</v>
      </c>
      <c r="B26" s="424"/>
      <c r="C26" s="424"/>
      <c r="D26" s="424"/>
      <c r="E26" s="424"/>
      <c r="F26" s="424"/>
      <c r="G26" s="424"/>
      <c r="H26" s="424"/>
    </row>
    <row r="27" spans="1:8" ht="10.199999999999999">
      <c r="A27" s="423"/>
      <c r="B27" s="422"/>
      <c r="C27" s="422"/>
      <c r="D27" s="422"/>
      <c r="E27" s="422"/>
      <c r="F27" s="422"/>
      <c r="G27" s="422"/>
      <c r="H27" s="422"/>
    </row>
    <row r="28" spans="1:8" ht="12.75" customHeight="1">
      <c r="A28" s="423"/>
      <c r="B28" s="422"/>
      <c r="C28" s="422"/>
      <c r="D28" s="422"/>
      <c r="E28" s="422"/>
      <c r="F28" s="422"/>
      <c r="G28" s="422"/>
      <c r="H28" s="422"/>
    </row>
    <row r="29" spans="1:8" ht="12.75" customHeight="1">
      <c r="A29" s="423"/>
      <c r="B29" s="422"/>
      <c r="C29" s="422"/>
      <c r="D29" s="422"/>
      <c r="E29" s="422"/>
      <c r="F29" s="422"/>
      <c r="G29" s="422"/>
      <c r="H29" s="422"/>
    </row>
    <row r="30" spans="1:8" ht="12.75" customHeight="1">
      <c r="A30" s="423"/>
      <c r="B30" s="422"/>
      <c r="C30" s="422"/>
      <c r="D30" s="422"/>
      <c r="E30" s="422"/>
      <c r="F30" s="422"/>
      <c r="G30" s="422"/>
      <c r="H30" s="422"/>
    </row>
    <row r="31" spans="1:8" ht="12.75" customHeight="1">
      <c r="A31" s="423"/>
      <c r="B31" s="422"/>
      <c r="C31" s="422"/>
      <c r="D31" s="422"/>
      <c r="E31" s="422"/>
      <c r="F31" s="422"/>
      <c r="G31" s="422"/>
      <c r="H31" s="422"/>
    </row>
    <row r="32" spans="1:8" ht="12.75" customHeight="1">
      <c r="A32" s="423"/>
      <c r="B32" s="422"/>
      <c r="C32" s="422"/>
      <c r="D32" s="422"/>
      <c r="E32" s="422"/>
      <c r="F32" s="422"/>
      <c r="G32" s="422"/>
      <c r="H32" s="422"/>
    </row>
    <row r="33" spans="1:8" ht="12.75" customHeight="1">
      <c r="A33" s="423"/>
      <c r="B33" s="422"/>
      <c r="C33" s="422"/>
      <c r="D33" s="422"/>
      <c r="E33" s="422"/>
      <c r="F33" s="422"/>
      <c r="G33" s="422"/>
      <c r="H33" s="422"/>
    </row>
    <row r="34" spans="1:8" ht="12.75" customHeight="1">
      <c r="A34" s="423"/>
      <c r="B34" s="422"/>
      <c r="C34" s="422"/>
      <c r="D34" s="422"/>
      <c r="E34" s="422"/>
      <c r="F34" s="422"/>
      <c r="G34" s="422"/>
      <c r="H34" s="422"/>
    </row>
    <row r="35" spans="1:8" ht="12.75" customHeight="1">
      <c r="A35" s="423"/>
      <c r="B35" s="422"/>
      <c r="C35" s="422"/>
      <c r="D35" s="422"/>
      <c r="E35" s="422"/>
      <c r="F35" s="422"/>
      <c r="G35" s="422"/>
      <c r="H35" s="422"/>
    </row>
    <row r="36" spans="1:8" ht="12.75" customHeight="1">
      <c r="A36" s="423"/>
      <c r="B36" s="422"/>
      <c r="C36" s="422"/>
      <c r="D36" s="422"/>
      <c r="E36" s="422"/>
      <c r="F36" s="422"/>
      <c r="G36" s="422"/>
      <c r="H36" s="422"/>
    </row>
    <row r="37" spans="1:8" ht="12.75" customHeight="1">
      <c r="A37" s="423"/>
      <c r="B37" s="422"/>
      <c r="C37" s="422"/>
      <c r="D37" s="422"/>
      <c r="E37" s="422"/>
      <c r="F37" s="422"/>
      <c r="G37" s="422"/>
      <c r="H37" s="422"/>
    </row>
  </sheetData>
  <sheetProtection insertRows="0" selectLockedCells="1"/>
  <mergeCells count="28">
    <mergeCell ref="A10:H10"/>
    <mergeCell ref="B22:G22"/>
    <mergeCell ref="B21:G21"/>
    <mergeCell ref="B19:G19"/>
    <mergeCell ref="B20:G20"/>
    <mergeCell ref="B14:G14"/>
    <mergeCell ref="B15:G15"/>
    <mergeCell ref="B16:G16"/>
    <mergeCell ref="A26:H26"/>
    <mergeCell ref="A6:B6"/>
    <mergeCell ref="A13:G13"/>
    <mergeCell ref="A11:H11"/>
    <mergeCell ref="A12:G12"/>
    <mergeCell ref="A8:B8"/>
    <mergeCell ref="C8:H8"/>
    <mergeCell ref="A9:H9"/>
    <mergeCell ref="B17:G17"/>
    <mergeCell ref="B18:G18"/>
    <mergeCell ref="A1:B1"/>
    <mergeCell ref="C1:H1"/>
    <mergeCell ref="C6:H6"/>
    <mergeCell ref="C7:H7"/>
    <mergeCell ref="A7:B7"/>
    <mergeCell ref="A4:H4"/>
    <mergeCell ref="C5:H5"/>
    <mergeCell ref="A5:B5"/>
    <mergeCell ref="A3:H3"/>
    <mergeCell ref="A2:H2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r:id="rId1"/>
  <headerFooter>
    <oddHeader>&amp;R&amp;"Arial,Kurzíva"&amp;8Rekonstrukce vodovodu a kanalizace Dolní Němčice
D.3 Dokumentace provozní elektroinstalace
PS-02 Elektroinstalace a MaR</oddHeader>
    <oddFooter xml:space="preserve">&amp;L&amp;"Arial,Kurzíva"&amp;8Technická specifikace - &amp;A
&amp;5ISATS - K 0410/2013&amp;R&amp;"Arial,Kurzíva"&amp;8Strana &amp;P z &amp;N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9CBF0-BB7B-4440-987F-BA5A12546701}">
  <dimension ref="A1:H382"/>
  <sheetViews>
    <sheetView topLeftCell="A34" zoomScale="120" zoomScaleNormal="120" workbookViewId="0">
      <selection activeCell="G52" sqref="G52"/>
    </sheetView>
  </sheetViews>
  <sheetFormatPr defaultColWidth="11.7109375" defaultRowHeight="10.199999999999999"/>
  <cols>
    <col min="1" max="1" width="9.5703125" style="379" customWidth="1"/>
    <col min="2" max="2" width="67.7109375" style="380" customWidth="1"/>
    <col min="3" max="3" width="17.85546875" style="379" customWidth="1"/>
    <col min="4" max="4" width="22" style="379" customWidth="1"/>
    <col min="5" max="5" width="6.28515625" style="378" customWidth="1"/>
    <col min="6" max="6" width="10.7109375" style="377" customWidth="1"/>
    <col min="7" max="7" width="16" style="377" customWidth="1"/>
    <col min="8" max="8" width="18" style="376" customWidth="1"/>
    <col min="9" max="16384" width="11.7109375" style="345"/>
  </cols>
  <sheetData>
    <row r="1" spans="1:8" ht="21.9" customHeight="1">
      <c r="A1" s="375" t="s">
        <v>3413</v>
      </c>
      <c r="B1" s="374"/>
      <c r="C1" s="374"/>
      <c r="D1" s="374"/>
      <c r="E1" s="374"/>
      <c r="F1" s="374"/>
      <c r="G1" s="374"/>
      <c r="H1" s="373"/>
    </row>
    <row r="2" spans="1:8" s="419" customFormat="1" ht="21.9" customHeight="1">
      <c r="A2" s="372" t="s">
        <v>3320</v>
      </c>
      <c r="B2" s="371"/>
      <c r="C2" s="371"/>
      <c r="D2" s="371"/>
      <c r="E2" s="371"/>
      <c r="F2" s="371"/>
      <c r="G2" s="370"/>
      <c r="H2" s="369">
        <f>ROUND(H4+H23+H29,2)</f>
        <v>0</v>
      </c>
    </row>
    <row r="3" spans="1:8" ht="12">
      <c r="A3" s="418" t="s">
        <v>3319</v>
      </c>
      <c r="B3" s="418" t="s">
        <v>64</v>
      </c>
      <c r="C3" s="418" t="s">
        <v>3412</v>
      </c>
      <c r="D3" s="418" t="s">
        <v>67</v>
      </c>
      <c r="E3" s="417" t="s">
        <v>3317</v>
      </c>
      <c r="F3" s="416" t="s">
        <v>3316</v>
      </c>
      <c r="G3" s="416" t="s">
        <v>3315</v>
      </c>
      <c r="H3" s="415" t="s">
        <v>3314</v>
      </c>
    </row>
    <row r="4" spans="1:8">
      <c r="A4" s="406" t="s">
        <v>90</v>
      </c>
      <c r="B4" s="414" t="s">
        <v>3411</v>
      </c>
      <c r="C4" s="413"/>
      <c r="D4" s="413"/>
      <c r="E4" s="413"/>
      <c r="F4" s="413"/>
      <c r="G4" s="412"/>
      <c r="H4" s="411">
        <f>ROUND((SUM(H5+H6+H7+H8+H9+H10+H11+H12+H13+H14+H15+H16+H17+H18+H19+H20+H21)),2)</f>
        <v>0</v>
      </c>
    </row>
    <row r="5" spans="1:8" ht="30.6">
      <c r="A5" s="388" t="s">
        <v>3410</v>
      </c>
      <c r="B5" s="407" t="s">
        <v>3409</v>
      </c>
      <c r="C5" s="391"/>
      <c r="D5" s="391"/>
      <c r="E5" s="393" t="s">
        <v>1014</v>
      </c>
      <c r="F5" s="390">
        <v>1</v>
      </c>
      <c r="G5" s="385"/>
      <c r="H5" s="383">
        <f>F5*G5</f>
        <v>0</v>
      </c>
    </row>
    <row r="6" spans="1:8" ht="45" customHeight="1">
      <c r="A6" s="388" t="s">
        <v>3408</v>
      </c>
      <c r="B6" s="407" t="s">
        <v>3407</v>
      </c>
      <c r="C6" s="391"/>
      <c r="D6" s="391"/>
      <c r="E6" s="401" t="s">
        <v>1014</v>
      </c>
      <c r="F6" s="390">
        <v>1</v>
      </c>
      <c r="G6" s="385"/>
      <c r="H6" s="383">
        <f>F6*G6</f>
        <v>0</v>
      </c>
    </row>
    <row r="7" spans="1:8" ht="33.75" customHeight="1">
      <c r="A7" s="388" t="s">
        <v>3406</v>
      </c>
      <c r="B7" s="392" t="s">
        <v>3405</v>
      </c>
      <c r="C7" s="409"/>
      <c r="D7" s="409"/>
      <c r="E7" s="401" t="s">
        <v>1014</v>
      </c>
      <c r="F7" s="390">
        <v>2</v>
      </c>
      <c r="G7" s="385"/>
      <c r="H7" s="383">
        <f>F7*G7</f>
        <v>0</v>
      </c>
    </row>
    <row r="8" spans="1:8" ht="11.25" customHeight="1">
      <c r="A8" s="388" t="s">
        <v>3404</v>
      </c>
      <c r="B8" s="392" t="s">
        <v>3403</v>
      </c>
      <c r="C8" s="409"/>
      <c r="D8" s="409"/>
      <c r="E8" s="401" t="s">
        <v>1014</v>
      </c>
      <c r="F8" s="390">
        <v>1</v>
      </c>
      <c r="G8" s="385"/>
      <c r="H8" s="383">
        <f>F8*G8</f>
        <v>0</v>
      </c>
    </row>
    <row r="9" spans="1:8" ht="22.5" customHeight="1">
      <c r="A9" s="388" t="s">
        <v>3402</v>
      </c>
      <c r="B9" s="392" t="s">
        <v>3401</v>
      </c>
      <c r="C9" s="409"/>
      <c r="D9" s="409"/>
      <c r="E9" s="401" t="s">
        <v>1014</v>
      </c>
      <c r="F9" s="390">
        <v>1</v>
      </c>
      <c r="G9" s="385"/>
      <c r="H9" s="383">
        <f>F9*G9</f>
        <v>0</v>
      </c>
    </row>
    <row r="10" spans="1:8" ht="22.5" customHeight="1">
      <c r="A10" s="388" t="s">
        <v>3400</v>
      </c>
      <c r="B10" s="392" t="s">
        <v>3399</v>
      </c>
      <c r="C10" s="409"/>
      <c r="D10" s="409"/>
      <c r="E10" s="401" t="s">
        <v>1014</v>
      </c>
      <c r="F10" s="390">
        <v>1</v>
      </c>
      <c r="G10" s="385"/>
      <c r="H10" s="383">
        <f>F10*G10</f>
        <v>0</v>
      </c>
    </row>
    <row r="11" spans="1:8" ht="22.5" customHeight="1">
      <c r="A11" s="388" t="s">
        <v>3398</v>
      </c>
      <c r="B11" s="392" t="s">
        <v>3397</v>
      </c>
      <c r="C11" s="391"/>
      <c r="D11" s="391"/>
      <c r="E11" s="401" t="s">
        <v>1014</v>
      </c>
      <c r="F11" s="390">
        <v>1</v>
      </c>
      <c r="G11" s="385"/>
      <c r="H11" s="383">
        <f>F11*G11</f>
        <v>0</v>
      </c>
    </row>
    <row r="12" spans="1:8" ht="22.5" customHeight="1">
      <c r="A12" s="388" t="s">
        <v>3396</v>
      </c>
      <c r="B12" s="392" t="s">
        <v>3395</v>
      </c>
      <c r="C12" s="409"/>
      <c r="D12" s="409"/>
      <c r="E12" s="393" t="s">
        <v>1014</v>
      </c>
      <c r="F12" s="390">
        <v>1</v>
      </c>
      <c r="G12" s="385"/>
      <c r="H12" s="383">
        <f>F12*G12</f>
        <v>0</v>
      </c>
    </row>
    <row r="13" spans="1:8" ht="11.25" customHeight="1">
      <c r="A13" s="388" t="s">
        <v>3394</v>
      </c>
      <c r="B13" s="392" t="s">
        <v>3393</v>
      </c>
      <c r="C13" s="409"/>
      <c r="D13" s="409"/>
      <c r="E13" s="393" t="s">
        <v>1014</v>
      </c>
      <c r="F13" s="390">
        <v>1</v>
      </c>
      <c r="G13" s="385"/>
      <c r="H13" s="383">
        <f>F13*G13</f>
        <v>0</v>
      </c>
    </row>
    <row r="14" spans="1:8" ht="22.5" customHeight="1">
      <c r="A14" s="388" t="s">
        <v>3392</v>
      </c>
      <c r="B14" s="392" t="s">
        <v>3391</v>
      </c>
      <c r="C14" s="409"/>
      <c r="D14" s="409"/>
      <c r="E14" s="393" t="s">
        <v>1014</v>
      </c>
      <c r="F14" s="390">
        <v>1</v>
      </c>
      <c r="G14" s="385"/>
      <c r="H14" s="383">
        <f>F14*G14</f>
        <v>0</v>
      </c>
    </row>
    <row r="15" spans="1:8" ht="11.25" customHeight="1">
      <c r="A15" s="388" t="s">
        <v>3390</v>
      </c>
      <c r="B15" s="392" t="s">
        <v>3389</v>
      </c>
      <c r="C15" s="409"/>
      <c r="D15" s="409"/>
      <c r="E15" s="393" t="s">
        <v>1014</v>
      </c>
      <c r="F15" s="390">
        <v>1</v>
      </c>
      <c r="G15" s="385"/>
      <c r="H15" s="383">
        <f>F15*G15</f>
        <v>0</v>
      </c>
    </row>
    <row r="16" spans="1:8" ht="45" customHeight="1">
      <c r="A16" s="388" t="s">
        <v>3388</v>
      </c>
      <c r="B16" s="392" t="s">
        <v>3387</v>
      </c>
      <c r="C16" s="391"/>
      <c r="D16" s="391"/>
      <c r="E16" s="393" t="s">
        <v>1014</v>
      </c>
      <c r="F16" s="390">
        <v>1</v>
      </c>
      <c r="G16" s="385"/>
      <c r="H16" s="383">
        <f>F16*G16</f>
        <v>0</v>
      </c>
    </row>
    <row r="17" spans="1:8" ht="22.5" customHeight="1">
      <c r="A17" s="388" t="s">
        <v>3386</v>
      </c>
      <c r="B17" s="392" t="s">
        <v>3385</v>
      </c>
      <c r="C17" s="391"/>
      <c r="D17" s="391"/>
      <c r="E17" s="393" t="s">
        <v>1014</v>
      </c>
      <c r="F17" s="390">
        <v>1</v>
      </c>
      <c r="G17" s="385"/>
      <c r="H17" s="383">
        <f>F17*G17</f>
        <v>0</v>
      </c>
    </row>
    <row r="18" spans="1:8" ht="33.75" customHeight="1">
      <c r="A18" s="388" t="s">
        <v>3384</v>
      </c>
      <c r="B18" s="396" t="s">
        <v>3383</v>
      </c>
      <c r="C18" s="391"/>
      <c r="D18" s="391"/>
      <c r="E18" s="401" t="s">
        <v>1014</v>
      </c>
      <c r="F18" s="390">
        <v>1</v>
      </c>
      <c r="G18" s="385"/>
      <c r="H18" s="383">
        <f>F18*G18</f>
        <v>0</v>
      </c>
    </row>
    <row r="19" spans="1:8" ht="33.75" customHeight="1">
      <c r="A19" s="388" t="s">
        <v>3382</v>
      </c>
      <c r="B19" s="392" t="s">
        <v>3381</v>
      </c>
      <c r="C19" s="391"/>
      <c r="D19" s="391"/>
      <c r="E19" s="393" t="s">
        <v>1014</v>
      </c>
      <c r="F19" s="390">
        <v>1</v>
      </c>
      <c r="G19" s="385"/>
      <c r="H19" s="383">
        <f>F19*G19</f>
        <v>0</v>
      </c>
    </row>
    <row r="20" spans="1:8" ht="22.5" customHeight="1">
      <c r="A20" s="388" t="s">
        <v>3380</v>
      </c>
      <c r="B20" s="396" t="s">
        <v>3379</v>
      </c>
      <c r="C20" s="391"/>
      <c r="D20" s="391"/>
      <c r="E20" s="393" t="s">
        <v>1014</v>
      </c>
      <c r="F20" s="390">
        <v>1</v>
      </c>
      <c r="G20" s="385"/>
      <c r="H20" s="383">
        <f>F20*G20</f>
        <v>0</v>
      </c>
    </row>
    <row r="21" spans="1:8" ht="22.5" customHeight="1">
      <c r="A21" s="388" t="s">
        <v>3378</v>
      </c>
      <c r="B21" s="396" t="s">
        <v>3377</v>
      </c>
      <c r="C21" s="391"/>
      <c r="D21" s="391"/>
      <c r="E21" s="393" t="s">
        <v>1014</v>
      </c>
      <c r="F21" s="390">
        <v>1</v>
      </c>
      <c r="G21" s="385"/>
      <c r="H21" s="383">
        <f>F21*G21</f>
        <v>0</v>
      </c>
    </row>
    <row r="22" spans="1:8">
      <c r="A22" s="388"/>
      <c r="B22" s="392"/>
      <c r="C22" s="391"/>
      <c r="D22" s="391"/>
      <c r="E22" s="387"/>
      <c r="F22" s="390"/>
      <c r="G22" s="385"/>
      <c r="H22" s="383"/>
    </row>
    <row r="23" spans="1:8" ht="11.25" customHeight="1">
      <c r="A23" s="406" t="s">
        <v>21</v>
      </c>
      <c r="B23" s="405" t="s">
        <v>3376</v>
      </c>
      <c r="C23" s="404"/>
      <c r="D23" s="404"/>
      <c r="E23" s="404"/>
      <c r="F23" s="404"/>
      <c r="G23" s="403"/>
      <c r="H23" s="402">
        <f>ROUND(SUM(H24:H28),2)</f>
        <v>0</v>
      </c>
    </row>
    <row r="24" spans="1:8" ht="20.399999999999999">
      <c r="A24" s="388" t="s">
        <v>3375</v>
      </c>
      <c r="B24" s="396" t="s">
        <v>3374</v>
      </c>
      <c r="C24" s="409"/>
      <c r="D24" s="409"/>
      <c r="E24" s="391" t="s">
        <v>3324</v>
      </c>
      <c r="F24" s="386">
        <v>3</v>
      </c>
      <c r="G24" s="385"/>
      <c r="H24" s="410">
        <f>F24*G24</f>
        <v>0</v>
      </c>
    </row>
    <row r="25" spans="1:8">
      <c r="A25" s="388" t="s">
        <v>3373</v>
      </c>
      <c r="B25" s="392" t="s">
        <v>3372</v>
      </c>
      <c r="C25" s="409"/>
      <c r="D25" s="409"/>
      <c r="E25" s="387" t="s">
        <v>3324</v>
      </c>
      <c r="F25" s="390">
        <v>3</v>
      </c>
      <c r="G25" s="385"/>
      <c r="H25" s="383">
        <f>F25*G25</f>
        <v>0</v>
      </c>
    </row>
    <row r="26" spans="1:8" ht="30.6">
      <c r="A26" s="388" t="s">
        <v>3371</v>
      </c>
      <c r="B26" s="396" t="s">
        <v>3370</v>
      </c>
      <c r="C26" s="409"/>
      <c r="D26" s="409"/>
      <c r="E26" s="391" t="s">
        <v>3324</v>
      </c>
      <c r="F26" s="386">
        <v>1</v>
      </c>
      <c r="G26" s="385"/>
      <c r="H26" s="410">
        <f>F26*G26</f>
        <v>0</v>
      </c>
    </row>
    <row r="27" spans="1:8" ht="40.799999999999997">
      <c r="A27" s="388" t="s">
        <v>3369</v>
      </c>
      <c r="B27" s="392" t="s">
        <v>3368</v>
      </c>
      <c r="C27" s="409"/>
      <c r="D27" s="409"/>
      <c r="E27" s="387" t="s">
        <v>1014</v>
      </c>
      <c r="F27" s="390">
        <v>1</v>
      </c>
      <c r="G27" s="408"/>
      <c r="H27" s="383">
        <f>F27*G27</f>
        <v>0</v>
      </c>
    </row>
    <row r="28" spans="1:8">
      <c r="A28" s="388"/>
      <c r="B28" s="407"/>
      <c r="C28" s="391"/>
      <c r="D28" s="391"/>
      <c r="E28" s="393"/>
      <c r="F28" s="390"/>
      <c r="G28" s="385"/>
      <c r="H28" s="383"/>
    </row>
    <row r="29" spans="1:8" ht="11.25" customHeight="1">
      <c r="A29" s="406" t="s">
        <v>183</v>
      </c>
      <c r="B29" s="405" t="s">
        <v>3367</v>
      </c>
      <c r="C29" s="404"/>
      <c r="D29" s="404"/>
      <c r="E29" s="404"/>
      <c r="F29" s="404"/>
      <c r="G29" s="403"/>
      <c r="H29" s="402">
        <f>ROUND(SUM(H30:H52),2)</f>
        <v>0</v>
      </c>
    </row>
    <row r="30" spans="1:8">
      <c r="A30" s="388" t="s">
        <v>3366</v>
      </c>
      <c r="B30" s="392" t="s">
        <v>3365</v>
      </c>
      <c r="C30" s="391"/>
      <c r="D30" s="391"/>
      <c r="E30" s="401" t="s">
        <v>267</v>
      </c>
      <c r="F30" s="390">
        <v>45</v>
      </c>
      <c r="G30" s="395"/>
      <c r="H30" s="383">
        <f>F30*G30</f>
        <v>0</v>
      </c>
    </row>
    <row r="31" spans="1:8">
      <c r="A31" s="388" t="s">
        <v>3364</v>
      </c>
      <c r="B31" s="399" t="s">
        <v>3363</v>
      </c>
      <c r="C31" s="391"/>
      <c r="D31" s="394"/>
      <c r="E31" s="387" t="s">
        <v>1014</v>
      </c>
      <c r="F31" s="386">
        <v>1</v>
      </c>
      <c r="G31" s="400"/>
      <c r="H31" s="383">
        <f>F31*G31</f>
        <v>0</v>
      </c>
    </row>
    <row r="32" spans="1:8">
      <c r="A32" s="388" t="s">
        <v>3362</v>
      </c>
      <c r="B32" s="399" t="s">
        <v>3361</v>
      </c>
      <c r="C32" s="391"/>
      <c r="D32" s="394"/>
      <c r="E32" s="387" t="s">
        <v>3324</v>
      </c>
      <c r="F32" s="390">
        <v>1</v>
      </c>
      <c r="G32" s="395"/>
      <c r="H32" s="383">
        <f>F32*G32</f>
        <v>0</v>
      </c>
    </row>
    <row r="33" spans="1:8" ht="20.399999999999999">
      <c r="A33" s="388" t="s">
        <v>3360</v>
      </c>
      <c r="B33" s="396" t="s">
        <v>3359</v>
      </c>
      <c r="C33" s="391"/>
      <c r="D33" s="391"/>
      <c r="E33" s="387" t="s">
        <v>267</v>
      </c>
      <c r="F33" s="386">
        <v>30</v>
      </c>
      <c r="G33" s="397"/>
      <c r="H33" s="383">
        <f>F33*G33</f>
        <v>0</v>
      </c>
    </row>
    <row r="34" spans="1:8" ht="30.6">
      <c r="A34" s="388" t="s">
        <v>3358</v>
      </c>
      <c r="B34" s="392" t="s">
        <v>3357</v>
      </c>
      <c r="C34" s="391"/>
      <c r="D34" s="394"/>
      <c r="E34" s="387" t="s">
        <v>3324</v>
      </c>
      <c r="F34" s="390">
        <v>1</v>
      </c>
      <c r="G34" s="395"/>
      <c r="H34" s="383">
        <f>F34*G34</f>
        <v>0</v>
      </c>
    </row>
    <row r="35" spans="1:8" ht="20.399999999999999">
      <c r="A35" s="388" t="s">
        <v>3356</v>
      </c>
      <c r="B35" s="392" t="s">
        <v>3355</v>
      </c>
      <c r="C35" s="391"/>
      <c r="D35" s="394"/>
      <c r="E35" s="387" t="s">
        <v>267</v>
      </c>
      <c r="F35" s="386">
        <v>15</v>
      </c>
      <c r="G35" s="397"/>
      <c r="H35" s="383">
        <f>F35*G35</f>
        <v>0</v>
      </c>
    </row>
    <row r="36" spans="1:8" ht="20.399999999999999">
      <c r="A36" s="388" t="s">
        <v>3354</v>
      </c>
      <c r="B36" s="392" t="s">
        <v>3353</v>
      </c>
      <c r="C36" s="391"/>
      <c r="D36" s="394"/>
      <c r="E36" s="387" t="s">
        <v>267</v>
      </c>
      <c r="F36" s="390">
        <v>12</v>
      </c>
      <c r="G36" s="385"/>
      <c r="H36" s="383">
        <f>F36*G36</f>
        <v>0</v>
      </c>
    </row>
    <row r="37" spans="1:8">
      <c r="A37" s="388" t="s">
        <v>3352</v>
      </c>
      <c r="B37" s="392" t="s">
        <v>3351</v>
      </c>
      <c r="C37" s="391"/>
      <c r="D37" s="394"/>
      <c r="E37" s="391" t="s">
        <v>3324</v>
      </c>
      <c r="F37" s="386">
        <v>1</v>
      </c>
      <c r="G37" s="385"/>
      <c r="H37" s="383">
        <f>F37*G37</f>
        <v>0</v>
      </c>
    </row>
    <row r="38" spans="1:8">
      <c r="A38" s="388" t="s">
        <v>3350</v>
      </c>
      <c r="B38" s="392" t="s">
        <v>3349</v>
      </c>
      <c r="C38" s="391"/>
      <c r="D38" s="391"/>
      <c r="E38" s="393" t="s">
        <v>3324</v>
      </c>
      <c r="F38" s="390">
        <v>1</v>
      </c>
      <c r="G38" s="385"/>
      <c r="H38" s="383">
        <f>F38*G38</f>
        <v>0</v>
      </c>
    </row>
    <row r="39" spans="1:8" ht="20.399999999999999">
      <c r="A39" s="388" t="s">
        <v>3348</v>
      </c>
      <c r="B39" s="392" t="s">
        <v>3347</v>
      </c>
      <c r="C39" s="391"/>
      <c r="D39" s="391"/>
      <c r="E39" s="387" t="s">
        <v>267</v>
      </c>
      <c r="F39" s="386">
        <v>25</v>
      </c>
      <c r="G39" s="385"/>
      <c r="H39" s="383">
        <f>F39*G39</f>
        <v>0</v>
      </c>
    </row>
    <row r="40" spans="1:8">
      <c r="A40" s="388" t="s">
        <v>3346</v>
      </c>
      <c r="B40" s="392" t="s">
        <v>3345</v>
      </c>
      <c r="C40" s="391"/>
      <c r="D40" s="391"/>
      <c r="E40" s="387" t="s">
        <v>267</v>
      </c>
      <c r="F40" s="386">
        <v>40</v>
      </c>
      <c r="G40" s="385"/>
      <c r="H40" s="383">
        <f>F40*G40</f>
        <v>0</v>
      </c>
    </row>
    <row r="41" spans="1:8" ht="30.6">
      <c r="A41" s="388" t="s">
        <v>3344</v>
      </c>
      <c r="B41" s="392" t="s">
        <v>3343</v>
      </c>
      <c r="C41" s="391"/>
      <c r="D41" s="391"/>
      <c r="E41" s="387" t="s">
        <v>267</v>
      </c>
      <c r="F41" s="386">
        <v>15</v>
      </c>
      <c r="G41" s="395"/>
      <c r="H41" s="383">
        <f>F41*G41</f>
        <v>0</v>
      </c>
    </row>
    <row r="42" spans="1:8" ht="61.2">
      <c r="A42" s="388" t="s">
        <v>3342</v>
      </c>
      <c r="B42" s="392" t="s">
        <v>3341</v>
      </c>
      <c r="C42" s="391"/>
      <c r="D42" s="391"/>
      <c r="E42" s="387" t="s">
        <v>267</v>
      </c>
      <c r="F42" s="386">
        <v>15</v>
      </c>
      <c r="G42" s="395"/>
      <c r="H42" s="383">
        <f>F42*G42</f>
        <v>0</v>
      </c>
    </row>
    <row r="43" spans="1:8" ht="20.399999999999999">
      <c r="A43" s="388" t="s">
        <v>3340</v>
      </c>
      <c r="B43" s="392" t="s">
        <v>3339</v>
      </c>
      <c r="C43" s="391"/>
      <c r="D43" s="391"/>
      <c r="E43" s="387" t="s">
        <v>3324</v>
      </c>
      <c r="F43" s="390">
        <v>2</v>
      </c>
      <c r="G43" s="398"/>
      <c r="H43" s="383">
        <f>F43*G43</f>
        <v>0</v>
      </c>
    </row>
    <row r="44" spans="1:8">
      <c r="A44" s="388" t="s">
        <v>3338</v>
      </c>
      <c r="B44" s="392" t="s">
        <v>3337</v>
      </c>
      <c r="C44" s="391"/>
      <c r="D44" s="391"/>
      <c r="E44" s="387" t="s">
        <v>267</v>
      </c>
      <c r="F44" s="386">
        <v>45</v>
      </c>
      <c r="G44" s="397"/>
      <c r="H44" s="383">
        <f>F44*G44</f>
        <v>0</v>
      </c>
    </row>
    <row r="45" spans="1:8">
      <c r="A45" s="388" t="s">
        <v>3336</v>
      </c>
      <c r="B45" s="392" t="s">
        <v>3335</v>
      </c>
      <c r="C45" s="391"/>
      <c r="D45" s="394"/>
      <c r="E45" s="391" t="s">
        <v>267</v>
      </c>
      <c r="F45" s="386">
        <v>40</v>
      </c>
      <c r="G45" s="395"/>
      <c r="H45" s="383">
        <f>F45*G45</f>
        <v>0</v>
      </c>
    </row>
    <row r="46" spans="1:8">
      <c r="A46" s="388" t="s">
        <v>3334</v>
      </c>
      <c r="B46" s="392" t="s">
        <v>3333</v>
      </c>
      <c r="C46" s="391"/>
      <c r="D46" s="394"/>
      <c r="E46" s="387" t="s">
        <v>267</v>
      </c>
      <c r="F46" s="386">
        <v>30</v>
      </c>
      <c r="G46" s="397"/>
      <c r="H46" s="383">
        <f>F46*G46</f>
        <v>0</v>
      </c>
    </row>
    <row r="47" spans="1:8" ht="20.399999999999999">
      <c r="A47" s="388" t="s">
        <v>3332</v>
      </c>
      <c r="B47" s="396" t="s">
        <v>3331</v>
      </c>
      <c r="C47" s="391"/>
      <c r="D47" s="391"/>
      <c r="E47" s="391" t="s">
        <v>267</v>
      </c>
      <c r="F47" s="390">
        <v>3</v>
      </c>
      <c r="G47" s="395"/>
      <c r="H47" s="383">
        <f>F47*G47</f>
        <v>0</v>
      </c>
    </row>
    <row r="48" spans="1:8" ht="20.399999999999999">
      <c r="A48" s="388" t="s">
        <v>3330</v>
      </c>
      <c r="B48" s="396" t="s">
        <v>3329</v>
      </c>
      <c r="C48" s="391"/>
      <c r="D48" s="391"/>
      <c r="E48" s="391" t="s">
        <v>267</v>
      </c>
      <c r="F48" s="390">
        <v>25</v>
      </c>
      <c r="G48" s="395"/>
      <c r="H48" s="383">
        <f>F48*G48</f>
        <v>0</v>
      </c>
    </row>
    <row r="49" spans="1:8">
      <c r="A49" s="388" t="s">
        <v>3328</v>
      </c>
      <c r="B49" s="392" t="s">
        <v>3327</v>
      </c>
      <c r="C49" s="391"/>
      <c r="D49" s="394"/>
      <c r="E49" s="393" t="s">
        <v>3324</v>
      </c>
      <c r="F49" s="390">
        <v>1</v>
      </c>
      <c r="G49" s="385"/>
      <c r="H49" s="383">
        <f>F49*G49</f>
        <v>0</v>
      </c>
    </row>
    <row r="50" spans="1:8">
      <c r="A50" s="388" t="s">
        <v>3326</v>
      </c>
      <c r="B50" s="392" t="s">
        <v>3325</v>
      </c>
      <c r="C50" s="391"/>
      <c r="D50" s="391"/>
      <c r="E50" s="387" t="s">
        <v>3324</v>
      </c>
      <c r="F50" s="390">
        <v>5</v>
      </c>
      <c r="G50" s="383"/>
      <c r="H50" s="383">
        <f>F50*G50</f>
        <v>0</v>
      </c>
    </row>
    <row r="51" spans="1:8">
      <c r="A51" s="388" t="s">
        <v>3323</v>
      </c>
      <c r="B51" s="389" t="s">
        <v>3322</v>
      </c>
      <c r="C51" s="388"/>
      <c r="D51" s="388"/>
      <c r="E51" s="387" t="s">
        <v>267</v>
      </c>
      <c r="F51" s="386">
        <v>25</v>
      </c>
      <c r="G51" s="385"/>
      <c r="H51" s="383">
        <f>F51*G51</f>
        <v>0</v>
      </c>
    </row>
    <row r="52" spans="1:8">
      <c r="A52" s="347"/>
      <c r="B52" s="347"/>
      <c r="C52" s="347"/>
      <c r="D52" s="347"/>
      <c r="E52" s="347"/>
      <c r="F52" s="384"/>
      <c r="G52" s="384"/>
      <c r="H52" s="383"/>
    </row>
    <row r="53" spans="1:8">
      <c r="A53" s="345"/>
      <c r="B53" s="345"/>
      <c r="C53" s="345"/>
      <c r="D53" s="345"/>
      <c r="E53" s="345"/>
      <c r="F53" s="381"/>
      <c r="G53" s="381"/>
      <c r="H53" s="381"/>
    </row>
    <row r="54" spans="1:8">
      <c r="A54" s="345"/>
      <c r="B54" s="345"/>
      <c r="C54" s="345"/>
      <c r="D54" s="345"/>
      <c r="E54" s="345"/>
      <c r="F54" s="381"/>
      <c r="G54" s="381"/>
      <c r="H54" s="381"/>
    </row>
    <row r="55" spans="1:8">
      <c r="A55" s="345"/>
      <c r="B55" s="345"/>
      <c r="C55" s="345"/>
      <c r="D55" s="345"/>
      <c r="E55" s="345"/>
      <c r="F55" s="381"/>
      <c r="G55" s="381"/>
      <c r="H55" s="381"/>
    </row>
    <row r="56" spans="1:8">
      <c r="A56" s="345"/>
      <c r="B56" s="345"/>
      <c r="C56" s="345"/>
      <c r="D56" s="345"/>
      <c r="E56" s="345"/>
      <c r="F56" s="381"/>
      <c r="G56" s="381"/>
      <c r="H56" s="381"/>
    </row>
    <row r="57" spans="1:8">
      <c r="A57" s="345"/>
      <c r="B57" s="345"/>
      <c r="C57" s="345"/>
      <c r="D57" s="345"/>
      <c r="E57" s="345"/>
      <c r="F57" s="381"/>
      <c r="G57" s="381"/>
      <c r="H57" s="381"/>
    </row>
    <row r="58" spans="1:8">
      <c r="A58" s="345"/>
      <c r="B58" s="345"/>
      <c r="C58" s="345"/>
      <c r="D58" s="345"/>
      <c r="E58" s="345"/>
      <c r="F58" s="381"/>
      <c r="G58" s="381"/>
      <c r="H58" s="381"/>
    </row>
    <row r="59" spans="1:8">
      <c r="A59" s="345"/>
      <c r="B59" s="345"/>
      <c r="C59" s="345"/>
      <c r="D59" s="345"/>
      <c r="E59" s="345"/>
      <c r="F59" s="381"/>
      <c r="G59" s="381"/>
      <c r="H59" s="381"/>
    </row>
    <row r="60" spans="1:8">
      <c r="A60" s="345"/>
      <c r="B60" s="345"/>
      <c r="C60" s="345"/>
      <c r="D60" s="345"/>
      <c r="E60" s="345"/>
      <c r="F60" s="381"/>
      <c r="G60" s="381"/>
      <c r="H60" s="381"/>
    </row>
    <row r="61" spans="1:8">
      <c r="A61" s="345"/>
      <c r="B61" s="345"/>
      <c r="C61" s="345"/>
      <c r="D61" s="345"/>
      <c r="E61" s="345"/>
      <c r="F61" s="381"/>
      <c r="G61" s="381"/>
      <c r="H61" s="381"/>
    </row>
    <row r="62" spans="1:8">
      <c r="A62" s="345"/>
      <c r="B62" s="345"/>
      <c r="C62" s="345"/>
      <c r="D62" s="345"/>
      <c r="E62" s="345"/>
      <c r="F62" s="381"/>
      <c r="G62" s="381"/>
      <c r="H62" s="381"/>
    </row>
    <row r="63" spans="1:8">
      <c r="A63" s="345"/>
      <c r="B63" s="345"/>
      <c r="C63" s="345"/>
      <c r="D63" s="345"/>
      <c r="E63" s="345"/>
      <c r="F63" s="381"/>
      <c r="G63" s="381"/>
      <c r="H63" s="381"/>
    </row>
    <row r="64" spans="1:8">
      <c r="A64" s="345"/>
      <c r="B64" s="345"/>
      <c r="C64" s="345"/>
      <c r="D64" s="345"/>
      <c r="E64" s="345"/>
      <c r="F64" s="381"/>
      <c r="G64" s="381"/>
      <c r="H64" s="381"/>
    </row>
    <row r="65" spans="1:8">
      <c r="A65" s="345"/>
      <c r="B65" s="345"/>
      <c r="C65" s="345"/>
      <c r="D65" s="345"/>
      <c r="E65" s="345"/>
      <c r="F65" s="381"/>
      <c r="G65" s="381"/>
      <c r="H65" s="381"/>
    </row>
    <row r="66" spans="1:8">
      <c r="A66" s="345"/>
      <c r="B66" s="345"/>
      <c r="C66" s="345"/>
      <c r="D66" s="345"/>
      <c r="E66" s="345"/>
      <c r="F66" s="381"/>
      <c r="G66" s="381"/>
      <c r="H66" s="381"/>
    </row>
    <row r="67" spans="1:8">
      <c r="A67" s="345"/>
      <c r="B67" s="345"/>
      <c r="C67" s="345"/>
      <c r="D67" s="345"/>
      <c r="E67" s="345"/>
      <c r="F67" s="381"/>
      <c r="G67" s="381"/>
      <c r="H67" s="381"/>
    </row>
    <row r="68" spans="1:8">
      <c r="A68" s="345"/>
      <c r="B68" s="345"/>
      <c r="C68" s="345"/>
      <c r="D68" s="345"/>
      <c r="E68" s="345"/>
      <c r="F68" s="381"/>
      <c r="G68" s="381"/>
      <c r="H68" s="381"/>
    </row>
    <row r="69" spans="1:8">
      <c r="A69" s="345"/>
      <c r="B69" s="345"/>
      <c r="C69" s="345"/>
      <c r="D69" s="345"/>
      <c r="E69" s="345"/>
      <c r="F69" s="381"/>
      <c r="G69" s="381"/>
      <c r="H69" s="381"/>
    </row>
    <row r="70" spans="1:8">
      <c r="A70" s="345"/>
      <c r="B70" s="345"/>
      <c r="C70" s="345"/>
      <c r="D70" s="345"/>
      <c r="E70" s="345"/>
      <c r="F70" s="381"/>
      <c r="G70" s="381"/>
      <c r="H70" s="381"/>
    </row>
    <row r="71" spans="1:8">
      <c r="A71" s="345"/>
      <c r="B71" s="345"/>
      <c r="C71" s="345"/>
      <c r="D71" s="345"/>
      <c r="E71" s="345"/>
      <c r="F71" s="381"/>
      <c r="G71" s="381"/>
      <c r="H71" s="381"/>
    </row>
    <row r="72" spans="1:8">
      <c r="A72" s="345"/>
      <c r="B72" s="345"/>
      <c r="C72" s="345"/>
      <c r="D72" s="345"/>
      <c r="E72" s="345"/>
      <c r="F72" s="381"/>
      <c r="G72" s="381"/>
      <c r="H72" s="381"/>
    </row>
    <row r="73" spans="1:8">
      <c r="A73" s="345"/>
      <c r="B73" s="345"/>
      <c r="C73" s="345"/>
      <c r="D73" s="345"/>
      <c r="E73" s="345"/>
      <c r="F73" s="381"/>
      <c r="G73" s="381"/>
      <c r="H73" s="381"/>
    </row>
    <row r="74" spans="1:8">
      <c r="A74" s="345"/>
      <c r="B74" s="345"/>
      <c r="C74" s="345"/>
      <c r="D74" s="345"/>
      <c r="E74" s="345"/>
      <c r="F74" s="381"/>
      <c r="G74" s="381"/>
      <c r="H74" s="381"/>
    </row>
    <row r="75" spans="1:8">
      <c r="A75" s="345"/>
      <c r="B75" s="345"/>
      <c r="C75" s="345"/>
      <c r="D75" s="345"/>
      <c r="E75" s="345"/>
      <c r="F75" s="381"/>
      <c r="G75" s="381"/>
      <c r="H75" s="381"/>
    </row>
    <row r="76" spans="1:8">
      <c r="A76" s="345"/>
      <c r="B76" s="345"/>
      <c r="C76" s="345"/>
      <c r="D76" s="345"/>
      <c r="E76" s="345"/>
      <c r="F76" s="381"/>
      <c r="G76" s="381"/>
      <c r="H76" s="381"/>
    </row>
    <row r="77" spans="1:8">
      <c r="A77" s="345"/>
      <c r="B77" s="345"/>
      <c r="C77" s="345"/>
      <c r="D77" s="345"/>
      <c r="E77" s="345"/>
      <c r="F77" s="381"/>
      <c r="G77" s="381"/>
      <c r="H77" s="381"/>
    </row>
    <row r="78" spans="1:8">
      <c r="A78" s="345"/>
      <c r="B78" s="345"/>
      <c r="C78" s="345"/>
      <c r="D78" s="345"/>
      <c r="E78" s="345"/>
      <c r="F78" s="381"/>
      <c r="G78" s="381"/>
      <c r="H78" s="381"/>
    </row>
    <row r="79" spans="1:8">
      <c r="A79" s="345"/>
      <c r="B79" s="345"/>
      <c r="C79" s="345"/>
      <c r="D79" s="345"/>
      <c r="E79" s="345"/>
      <c r="F79" s="381"/>
      <c r="G79" s="381"/>
      <c r="H79" s="381"/>
    </row>
    <row r="80" spans="1:8">
      <c r="A80" s="345"/>
      <c r="B80" s="345"/>
      <c r="C80" s="345"/>
      <c r="D80" s="345"/>
      <c r="E80" s="345"/>
      <c r="F80" s="381"/>
      <c r="G80" s="381"/>
      <c r="H80" s="381"/>
    </row>
    <row r="81" spans="1:8">
      <c r="A81" s="345"/>
      <c r="B81" s="345"/>
      <c r="C81" s="345"/>
      <c r="D81" s="345"/>
      <c r="E81" s="345"/>
      <c r="F81" s="381"/>
      <c r="G81" s="381"/>
      <c r="H81" s="381"/>
    </row>
    <row r="82" spans="1:8">
      <c r="A82" s="345"/>
      <c r="B82" s="345"/>
      <c r="C82" s="345"/>
      <c r="D82" s="345"/>
      <c r="E82" s="345"/>
      <c r="F82" s="381"/>
      <c r="G82" s="381"/>
      <c r="H82" s="381"/>
    </row>
    <row r="83" spans="1:8">
      <c r="A83" s="345"/>
      <c r="B83" s="345"/>
      <c r="C83" s="345"/>
      <c r="D83" s="345"/>
      <c r="E83" s="345"/>
      <c r="F83" s="381"/>
      <c r="G83" s="381"/>
      <c r="H83" s="381"/>
    </row>
    <row r="84" spans="1:8">
      <c r="A84" s="345"/>
      <c r="B84" s="345"/>
      <c r="C84" s="345"/>
      <c r="D84" s="345"/>
      <c r="E84" s="345"/>
      <c r="F84" s="381"/>
      <c r="G84" s="381"/>
      <c r="H84" s="381"/>
    </row>
    <row r="85" spans="1:8">
      <c r="A85" s="345"/>
      <c r="B85" s="345"/>
      <c r="C85" s="345"/>
      <c r="D85" s="345"/>
      <c r="E85" s="345"/>
      <c r="F85" s="381"/>
      <c r="G85" s="381"/>
      <c r="H85" s="381"/>
    </row>
    <row r="86" spans="1:8">
      <c r="A86" s="345"/>
      <c r="B86" s="345"/>
      <c r="C86" s="345"/>
      <c r="D86" s="345"/>
      <c r="E86" s="345"/>
      <c r="F86" s="381"/>
      <c r="G86" s="381"/>
      <c r="H86" s="381"/>
    </row>
    <row r="87" spans="1:8">
      <c r="A87" s="345"/>
      <c r="B87" s="345"/>
      <c r="C87" s="345"/>
      <c r="D87" s="345"/>
      <c r="E87" s="345"/>
      <c r="F87" s="381"/>
      <c r="G87" s="381"/>
      <c r="H87" s="381"/>
    </row>
    <row r="88" spans="1:8">
      <c r="A88" s="345"/>
      <c r="B88" s="345"/>
      <c r="C88" s="345"/>
      <c r="D88" s="345"/>
      <c r="E88" s="345"/>
      <c r="F88" s="381"/>
      <c r="G88" s="381"/>
      <c r="H88" s="381"/>
    </row>
    <row r="89" spans="1:8">
      <c r="A89" s="345"/>
      <c r="B89" s="345"/>
      <c r="C89" s="345"/>
      <c r="D89" s="345"/>
      <c r="E89" s="345"/>
      <c r="F89" s="381"/>
      <c r="G89" s="381"/>
      <c r="H89" s="381"/>
    </row>
    <row r="90" spans="1:8">
      <c r="A90" s="345"/>
      <c r="B90" s="345"/>
      <c r="C90" s="345"/>
      <c r="D90" s="345"/>
      <c r="E90" s="345"/>
      <c r="F90" s="381"/>
      <c r="G90" s="381"/>
      <c r="H90" s="381"/>
    </row>
    <row r="91" spans="1:8">
      <c r="A91" s="345"/>
      <c r="B91" s="345"/>
      <c r="C91" s="345"/>
      <c r="D91" s="345"/>
      <c r="E91" s="345"/>
      <c r="F91" s="381"/>
      <c r="G91" s="381"/>
      <c r="H91" s="381"/>
    </row>
    <row r="92" spans="1:8">
      <c r="A92" s="345"/>
      <c r="B92" s="345"/>
      <c r="C92" s="345"/>
      <c r="D92" s="345"/>
      <c r="E92" s="345"/>
      <c r="F92" s="381"/>
      <c r="G92" s="381"/>
      <c r="H92" s="381"/>
    </row>
    <row r="93" spans="1:8">
      <c r="A93" s="345"/>
      <c r="B93" s="345"/>
      <c r="C93" s="345"/>
      <c r="D93" s="345"/>
      <c r="E93" s="345"/>
      <c r="F93" s="381"/>
      <c r="G93" s="381"/>
      <c r="H93" s="381"/>
    </row>
    <row r="94" spans="1:8">
      <c r="A94" s="345"/>
      <c r="B94" s="345"/>
      <c r="C94" s="345"/>
      <c r="D94" s="345"/>
      <c r="E94" s="345"/>
      <c r="F94" s="381"/>
      <c r="G94" s="381"/>
      <c r="H94" s="381"/>
    </row>
    <row r="95" spans="1:8">
      <c r="A95" s="345"/>
      <c r="B95" s="345"/>
      <c r="C95" s="345"/>
      <c r="D95" s="345"/>
      <c r="E95" s="345"/>
      <c r="F95" s="381"/>
      <c r="G95" s="381"/>
      <c r="H95" s="381"/>
    </row>
    <row r="96" spans="1:8">
      <c r="A96" s="345"/>
      <c r="B96" s="345"/>
      <c r="C96" s="345"/>
      <c r="D96" s="345"/>
      <c r="E96" s="345"/>
      <c r="F96" s="381"/>
      <c r="G96" s="381"/>
      <c r="H96" s="381"/>
    </row>
    <row r="97" spans="1:8">
      <c r="A97" s="345"/>
      <c r="B97" s="345"/>
      <c r="C97" s="345"/>
      <c r="D97" s="345"/>
      <c r="E97" s="345"/>
      <c r="F97" s="381"/>
      <c r="G97" s="381"/>
      <c r="H97" s="381"/>
    </row>
    <row r="98" spans="1:8">
      <c r="A98" s="345"/>
      <c r="B98" s="345"/>
      <c r="C98" s="345"/>
      <c r="D98" s="345"/>
      <c r="E98" s="345"/>
      <c r="F98" s="381"/>
      <c r="G98" s="381"/>
      <c r="H98" s="381"/>
    </row>
    <row r="99" spans="1:8">
      <c r="A99" s="345"/>
      <c r="B99" s="345"/>
      <c r="C99" s="345"/>
      <c r="D99" s="345"/>
      <c r="E99" s="345"/>
      <c r="F99" s="381"/>
      <c r="G99" s="381"/>
      <c r="H99" s="381"/>
    </row>
    <row r="100" spans="1:8">
      <c r="A100" s="345"/>
      <c r="B100" s="345"/>
      <c r="C100" s="345"/>
      <c r="D100" s="345"/>
      <c r="E100" s="345"/>
      <c r="F100" s="381"/>
      <c r="G100" s="381"/>
      <c r="H100" s="381"/>
    </row>
    <row r="101" spans="1:8">
      <c r="A101" s="345"/>
      <c r="B101" s="345"/>
      <c r="C101" s="345"/>
      <c r="D101" s="345"/>
      <c r="E101" s="345"/>
      <c r="F101" s="381"/>
      <c r="G101" s="381"/>
      <c r="H101" s="381"/>
    </row>
    <row r="102" spans="1:8">
      <c r="A102" s="345"/>
      <c r="B102" s="345"/>
      <c r="C102" s="345"/>
      <c r="D102" s="345"/>
      <c r="E102" s="345"/>
      <c r="F102" s="381"/>
      <c r="G102" s="381"/>
      <c r="H102" s="381"/>
    </row>
    <row r="103" spans="1:8">
      <c r="A103" s="345"/>
      <c r="B103" s="345"/>
      <c r="C103" s="345"/>
      <c r="D103" s="345"/>
      <c r="E103" s="345"/>
      <c r="F103" s="381"/>
      <c r="G103" s="381"/>
      <c r="H103" s="381"/>
    </row>
    <row r="104" spans="1:8">
      <c r="A104" s="345"/>
      <c r="B104" s="345"/>
      <c r="C104" s="345"/>
      <c r="D104" s="345"/>
      <c r="E104" s="345"/>
      <c r="F104" s="381"/>
      <c r="G104" s="381"/>
      <c r="H104" s="381"/>
    </row>
    <row r="105" spans="1:8">
      <c r="A105" s="345"/>
      <c r="B105" s="345"/>
      <c r="C105" s="345"/>
      <c r="D105" s="345"/>
      <c r="E105" s="345"/>
      <c r="F105" s="381"/>
      <c r="G105" s="381"/>
      <c r="H105" s="381"/>
    </row>
    <row r="106" spans="1:8">
      <c r="A106" s="345"/>
      <c r="B106" s="345"/>
      <c r="C106" s="345"/>
      <c r="D106" s="345"/>
      <c r="E106" s="345"/>
      <c r="F106" s="381"/>
      <c r="G106" s="381"/>
      <c r="H106" s="381"/>
    </row>
    <row r="107" spans="1:8">
      <c r="A107" s="345"/>
      <c r="B107" s="345"/>
      <c r="C107" s="345"/>
      <c r="D107" s="345"/>
      <c r="E107" s="345"/>
      <c r="F107" s="381"/>
      <c r="G107" s="381"/>
      <c r="H107" s="381"/>
    </row>
    <row r="108" spans="1:8">
      <c r="A108" s="345"/>
      <c r="B108" s="345"/>
      <c r="C108" s="345"/>
      <c r="D108" s="345"/>
      <c r="E108" s="345"/>
      <c r="F108" s="381"/>
      <c r="G108" s="381"/>
      <c r="H108" s="381"/>
    </row>
    <row r="109" spans="1:8">
      <c r="A109" s="345"/>
      <c r="B109" s="345"/>
      <c r="C109" s="345"/>
      <c r="D109" s="345"/>
      <c r="E109" s="345"/>
      <c r="F109" s="381"/>
      <c r="G109" s="381"/>
      <c r="H109" s="381"/>
    </row>
    <row r="110" spans="1:8">
      <c r="A110" s="345"/>
      <c r="B110" s="345"/>
      <c r="C110" s="345"/>
      <c r="D110" s="345"/>
      <c r="E110" s="345"/>
      <c r="F110" s="381"/>
      <c r="G110" s="381"/>
      <c r="H110" s="381"/>
    </row>
    <row r="111" spans="1:8">
      <c r="A111" s="345"/>
      <c r="B111" s="345"/>
      <c r="C111" s="345"/>
      <c r="D111" s="345"/>
      <c r="E111" s="345"/>
      <c r="F111" s="381"/>
      <c r="G111" s="381"/>
      <c r="H111" s="381"/>
    </row>
    <row r="112" spans="1:8">
      <c r="A112" s="345"/>
      <c r="B112" s="345"/>
      <c r="C112" s="345"/>
      <c r="D112" s="345"/>
      <c r="E112" s="345"/>
      <c r="F112" s="381"/>
      <c r="G112" s="381"/>
      <c r="H112" s="381"/>
    </row>
    <row r="113" spans="1:8">
      <c r="A113" s="345"/>
      <c r="B113" s="345"/>
      <c r="C113" s="345"/>
      <c r="D113" s="345"/>
      <c r="E113" s="345"/>
      <c r="F113" s="381"/>
      <c r="G113" s="381"/>
      <c r="H113" s="381"/>
    </row>
    <row r="114" spans="1:8">
      <c r="A114" s="345"/>
      <c r="B114" s="345"/>
      <c r="C114" s="345"/>
      <c r="D114" s="345"/>
      <c r="E114" s="345"/>
      <c r="F114" s="381"/>
      <c r="G114" s="381"/>
      <c r="H114" s="381"/>
    </row>
    <row r="115" spans="1:8">
      <c r="A115" s="345"/>
      <c r="B115" s="345"/>
      <c r="C115" s="345"/>
      <c r="D115" s="345"/>
      <c r="E115" s="345"/>
      <c r="F115" s="381"/>
      <c r="G115" s="381"/>
      <c r="H115" s="381"/>
    </row>
    <row r="116" spans="1:8">
      <c r="A116" s="345"/>
      <c r="B116" s="345"/>
      <c r="C116" s="345"/>
      <c r="D116" s="345"/>
      <c r="E116" s="345"/>
      <c r="F116" s="381"/>
      <c r="G116" s="381"/>
      <c r="H116" s="381"/>
    </row>
    <row r="117" spans="1:8">
      <c r="A117" s="345"/>
      <c r="B117" s="345"/>
      <c r="C117" s="345"/>
      <c r="D117" s="345"/>
      <c r="E117" s="345"/>
      <c r="F117" s="381"/>
      <c r="G117" s="381"/>
      <c r="H117" s="381"/>
    </row>
    <row r="118" spans="1:8">
      <c r="A118" s="345"/>
      <c r="B118" s="345"/>
      <c r="C118" s="345"/>
      <c r="D118" s="345"/>
      <c r="E118" s="345"/>
      <c r="F118" s="381"/>
      <c r="G118" s="381"/>
      <c r="H118" s="381"/>
    </row>
    <row r="119" spans="1:8">
      <c r="A119" s="345"/>
      <c r="B119" s="345"/>
      <c r="C119" s="345"/>
      <c r="D119" s="345"/>
      <c r="E119" s="345"/>
      <c r="F119" s="381"/>
      <c r="G119" s="381"/>
      <c r="H119" s="381"/>
    </row>
    <row r="120" spans="1:8">
      <c r="A120" s="345"/>
      <c r="B120" s="345"/>
      <c r="C120" s="345"/>
      <c r="D120" s="345"/>
      <c r="E120" s="345"/>
      <c r="F120" s="381"/>
      <c r="G120" s="381"/>
      <c r="H120" s="381"/>
    </row>
    <row r="121" spans="1:8">
      <c r="A121" s="345"/>
      <c r="B121" s="345"/>
      <c r="C121" s="345"/>
      <c r="D121" s="345"/>
      <c r="E121" s="345"/>
      <c r="F121" s="381"/>
      <c r="G121" s="381"/>
      <c r="H121" s="381"/>
    </row>
    <row r="122" spans="1:8">
      <c r="A122" s="345"/>
      <c r="B122" s="345"/>
      <c r="C122" s="345"/>
      <c r="D122" s="345"/>
      <c r="E122" s="345"/>
      <c r="F122" s="381"/>
      <c r="G122" s="381"/>
      <c r="H122" s="381"/>
    </row>
    <row r="123" spans="1:8">
      <c r="A123" s="345"/>
      <c r="B123" s="345"/>
      <c r="C123" s="345"/>
      <c r="D123" s="345"/>
      <c r="E123" s="345"/>
      <c r="F123" s="381"/>
      <c r="G123" s="381"/>
      <c r="H123" s="381"/>
    </row>
    <row r="124" spans="1:8">
      <c r="A124" s="345"/>
      <c r="B124" s="345"/>
      <c r="C124" s="345"/>
      <c r="D124" s="345"/>
      <c r="E124" s="345"/>
      <c r="F124" s="381"/>
      <c r="G124" s="381"/>
      <c r="H124" s="381"/>
    </row>
    <row r="125" spans="1:8">
      <c r="A125" s="345"/>
      <c r="B125" s="345"/>
      <c r="C125" s="345"/>
      <c r="D125" s="345"/>
      <c r="E125" s="345"/>
      <c r="F125" s="381"/>
      <c r="G125" s="381"/>
      <c r="H125" s="381"/>
    </row>
    <row r="126" spans="1:8">
      <c r="A126" s="345"/>
      <c r="B126" s="345"/>
      <c r="C126" s="345"/>
      <c r="D126" s="345"/>
      <c r="E126" s="345"/>
      <c r="F126" s="381"/>
      <c r="G126" s="381"/>
      <c r="H126" s="381"/>
    </row>
    <row r="127" spans="1:8">
      <c r="A127" s="345"/>
      <c r="B127" s="345"/>
      <c r="C127" s="345"/>
      <c r="D127" s="345"/>
      <c r="E127" s="345"/>
      <c r="F127" s="381"/>
      <c r="G127" s="381"/>
      <c r="H127" s="381"/>
    </row>
    <row r="128" spans="1:8">
      <c r="A128" s="345"/>
      <c r="B128" s="345"/>
      <c r="C128" s="345"/>
      <c r="D128" s="345"/>
      <c r="E128" s="345"/>
      <c r="F128" s="381"/>
      <c r="G128" s="381"/>
      <c r="H128" s="381"/>
    </row>
    <row r="129" spans="1:8">
      <c r="A129" s="345"/>
      <c r="B129" s="345"/>
      <c r="C129" s="345"/>
      <c r="D129" s="345"/>
      <c r="E129" s="345"/>
      <c r="F129" s="381"/>
      <c r="G129" s="381"/>
      <c r="H129" s="381"/>
    </row>
    <row r="130" spans="1:8">
      <c r="A130" s="345"/>
      <c r="B130" s="345"/>
      <c r="C130" s="345"/>
      <c r="D130" s="345"/>
      <c r="E130" s="345"/>
      <c r="F130" s="381"/>
      <c r="G130" s="381"/>
      <c r="H130" s="381"/>
    </row>
    <row r="131" spans="1:8">
      <c r="A131" s="345"/>
      <c r="B131" s="345"/>
      <c r="C131" s="345"/>
      <c r="D131" s="345"/>
      <c r="E131" s="345"/>
      <c r="F131" s="381"/>
      <c r="G131" s="381"/>
      <c r="H131" s="381"/>
    </row>
    <row r="132" spans="1:8">
      <c r="A132" s="345"/>
      <c r="B132" s="345"/>
      <c r="C132" s="345"/>
      <c r="D132" s="345"/>
      <c r="E132" s="345"/>
      <c r="F132" s="381"/>
      <c r="G132" s="381"/>
      <c r="H132" s="381"/>
    </row>
    <row r="133" spans="1:8">
      <c r="A133" s="345"/>
      <c r="B133" s="345"/>
      <c r="C133" s="345"/>
      <c r="D133" s="345"/>
      <c r="E133" s="345"/>
      <c r="F133" s="381"/>
      <c r="G133" s="381"/>
      <c r="H133" s="381"/>
    </row>
    <row r="134" spans="1:8">
      <c r="A134" s="345"/>
      <c r="B134" s="345"/>
      <c r="C134" s="345"/>
      <c r="D134" s="345"/>
      <c r="E134" s="345"/>
      <c r="F134" s="381"/>
      <c r="G134" s="381"/>
      <c r="H134" s="381"/>
    </row>
    <row r="135" spans="1:8">
      <c r="A135" s="345"/>
      <c r="B135" s="345"/>
      <c r="C135" s="345"/>
      <c r="D135" s="345"/>
      <c r="E135" s="345"/>
      <c r="F135" s="381"/>
      <c r="G135" s="381"/>
      <c r="H135" s="381"/>
    </row>
    <row r="136" spans="1:8">
      <c r="A136" s="345"/>
      <c r="B136" s="345"/>
      <c r="C136" s="345"/>
      <c r="D136" s="345"/>
      <c r="E136" s="345"/>
      <c r="F136" s="381"/>
      <c r="G136" s="381"/>
      <c r="H136" s="381"/>
    </row>
    <row r="137" spans="1:8">
      <c r="A137" s="345"/>
      <c r="B137" s="345"/>
      <c r="C137" s="345"/>
      <c r="D137" s="345"/>
      <c r="E137" s="345"/>
      <c r="F137" s="381"/>
      <c r="G137" s="381"/>
      <c r="H137" s="381"/>
    </row>
    <row r="138" spans="1:8">
      <c r="A138" s="345"/>
      <c r="B138" s="345"/>
      <c r="C138" s="345"/>
      <c r="D138" s="345"/>
      <c r="E138" s="345"/>
      <c r="F138" s="381"/>
      <c r="G138" s="381"/>
      <c r="H138" s="381"/>
    </row>
    <row r="139" spans="1:8">
      <c r="A139" s="345"/>
      <c r="B139" s="345"/>
      <c r="C139" s="345"/>
      <c r="D139" s="345"/>
      <c r="E139" s="345"/>
      <c r="F139" s="381"/>
      <c r="G139" s="381"/>
      <c r="H139" s="381"/>
    </row>
    <row r="140" spans="1:8">
      <c r="A140" s="345"/>
      <c r="B140" s="345"/>
      <c r="C140" s="345"/>
      <c r="D140" s="345"/>
      <c r="E140" s="345"/>
      <c r="F140" s="381"/>
      <c r="G140" s="381"/>
      <c r="H140" s="381"/>
    </row>
    <row r="141" spans="1:8">
      <c r="A141" s="345"/>
      <c r="B141" s="345"/>
      <c r="C141" s="345"/>
      <c r="D141" s="345"/>
      <c r="E141" s="345"/>
      <c r="F141" s="381"/>
      <c r="G141" s="381"/>
      <c r="H141" s="381"/>
    </row>
    <row r="142" spans="1:8">
      <c r="A142" s="345"/>
      <c r="B142" s="345"/>
      <c r="C142" s="345"/>
      <c r="D142" s="345"/>
      <c r="E142" s="345"/>
      <c r="F142" s="381"/>
      <c r="G142" s="381"/>
      <c r="H142" s="381"/>
    </row>
    <row r="143" spans="1:8">
      <c r="A143" s="345"/>
      <c r="B143" s="345"/>
      <c r="C143" s="345"/>
      <c r="D143" s="345"/>
      <c r="E143" s="345"/>
      <c r="F143" s="381"/>
      <c r="G143" s="381"/>
      <c r="H143" s="381"/>
    </row>
    <row r="144" spans="1:8">
      <c r="A144" s="345"/>
      <c r="B144" s="345"/>
      <c r="C144" s="345"/>
      <c r="D144" s="345"/>
      <c r="E144" s="345"/>
      <c r="F144" s="381"/>
      <c r="G144" s="381"/>
      <c r="H144" s="381"/>
    </row>
    <row r="145" spans="1:8">
      <c r="A145" s="345"/>
      <c r="B145" s="345"/>
      <c r="C145" s="345"/>
      <c r="D145" s="345"/>
      <c r="E145" s="345"/>
      <c r="F145" s="381"/>
      <c r="G145" s="381"/>
      <c r="H145" s="381"/>
    </row>
    <row r="146" spans="1:8">
      <c r="A146" s="345"/>
      <c r="B146" s="345"/>
      <c r="C146" s="345"/>
      <c r="D146" s="345"/>
      <c r="E146" s="345"/>
      <c r="F146" s="381"/>
      <c r="G146" s="381"/>
      <c r="H146" s="381"/>
    </row>
    <row r="147" spans="1:8">
      <c r="A147" s="345"/>
      <c r="B147" s="345"/>
      <c r="C147" s="345"/>
      <c r="D147" s="345"/>
      <c r="E147" s="345"/>
      <c r="F147" s="381"/>
      <c r="G147" s="381"/>
      <c r="H147" s="381"/>
    </row>
    <row r="148" spans="1:8">
      <c r="A148" s="345"/>
      <c r="B148" s="345"/>
      <c r="C148" s="345"/>
      <c r="D148" s="345"/>
      <c r="E148" s="345"/>
      <c r="F148" s="381"/>
      <c r="G148" s="381"/>
      <c r="H148" s="381"/>
    </row>
    <row r="149" spans="1:8">
      <c r="A149" s="345"/>
      <c r="B149" s="345"/>
      <c r="C149" s="345"/>
      <c r="D149" s="345"/>
      <c r="E149" s="345"/>
      <c r="F149" s="381"/>
      <c r="G149" s="381"/>
      <c r="H149" s="381"/>
    </row>
    <row r="150" spans="1:8">
      <c r="A150" s="345"/>
      <c r="B150" s="345"/>
      <c r="C150" s="345"/>
      <c r="D150" s="345"/>
      <c r="E150" s="345"/>
      <c r="F150" s="381"/>
      <c r="G150" s="381"/>
      <c r="H150" s="381"/>
    </row>
    <row r="151" spans="1:8">
      <c r="A151" s="345"/>
      <c r="B151" s="345"/>
      <c r="C151" s="345"/>
      <c r="D151" s="345"/>
      <c r="E151" s="345"/>
      <c r="F151" s="381"/>
      <c r="G151" s="381"/>
      <c r="H151" s="381"/>
    </row>
    <row r="152" spans="1:8">
      <c r="A152" s="345"/>
      <c r="B152" s="345"/>
      <c r="C152" s="345"/>
      <c r="D152" s="345"/>
      <c r="E152" s="345"/>
      <c r="F152" s="381"/>
      <c r="G152" s="381"/>
      <c r="H152" s="381"/>
    </row>
    <row r="153" spans="1:8">
      <c r="A153" s="345"/>
      <c r="B153" s="345"/>
      <c r="C153" s="345"/>
      <c r="D153" s="345"/>
      <c r="E153" s="345"/>
      <c r="F153" s="381"/>
      <c r="G153" s="381"/>
      <c r="H153" s="381"/>
    </row>
    <row r="154" spans="1:8">
      <c r="A154" s="345"/>
      <c r="B154" s="345"/>
      <c r="C154" s="345"/>
      <c r="D154" s="345"/>
      <c r="E154" s="345"/>
      <c r="F154" s="381"/>
      <c r="G154" s="381"/>
      <c r="H154" s="381"/>
    </row>
    <row r="155" spans="1:8">
      <c r="A155" s="345"/>
      <c r="B155" s="345"/>
      <c r="C155" s="345"/>
      <c r="D155" s="345"/>
      <c r="E155" s="345"/>
      <c r="F155" s="381"/>
      <c r="G155" s="381"/>
      <c r="H155" s="381"/>
    </row>
    <row r="156" spans="1:8">
      <c r="A156" s="345"/>
      <c r="B156" s="345"/>
      <c r="C156" s="345"/>
      <c r="D156" s="345"/>
      <c r="E156" s="345"/>
      <c r="F156" s="381"/>
      <c r="G156" s="381"/>
      <c r="H156" s="381"/>
    </row>
    <row r="157" spans="1:8">
      <c r="A157" s="345"/>
      <c r="B157" s="345"/>
      <c r="C157" s="345"/>
      <c r="D157" s="345"/>
      <c r="E157" s="345"/>
      <c r="F157" s="381"/>
      <c r="G157" s="381"/>
      <c r="H157" s="381"/>
    </row>
    <row r="158" spans="1:8">
      <c r="A158" s="345"/>
      <c r="B158" s="345"/>
      <c r="C158" s="345"/>
      <c r="D158" s="345"/>
      <c r="E158" s="345"/>
      <c r="F158" s="381"/>
      <c r="G158" s="381"/>
      <c r="H158" s="381"/>
    </row>
    <row r="159" spans="1:8">
      <c r="A159" s="345"/>
      <c r="B159" s="345"/>
      <c r="C159" s="345"/>
      <c r="D159" s="345"/>
      <c r="E159" s="345"/>
      <c r="F159" s="381"/>
      <c r="G159" s="381"/>
      <c r="H159" s="381"/>
    </row>
    <row r="160" spans="1:8">
      <c r="A160" s="345"/>
      <c r="B160" s="345"/>
      <c r="C160" s="345"/>
      <c r="D160" s="345"/>
      <c r="E160" s="345"/>
      <c r="F160" s="381"/>
      <c r="G160" s="381"/>
      <c r="H160" s="381"/>
    </row>
    <row r="161" spans="1:8">
      <c r="A161" s="345"/>
      <c r="B161" s="345"/>
      <c r="C161" s="345"/>
      <c r="D161" s="345"/>
      <c r="E161" s="345"/>
      <c r="F161" s="381"/>
      <c r="G161" s="381"/>
      <c r="H161" s="381"/>
    </row>
    <row r="162" spans="1:8">
      <c r="A162" s="345"/>
      <c r="B162" s="345"/>
      <c r="C162" s="345"/>
      <c r="D162" s="345"/>
      <c r="E162" s="345"/>
      <c r="F162" s="381"/>
      <c r="G162" s="381"/>
      <c r="H162" s="381"/>
    </row>
    <row r="163" spans="1:8">
      <c r="A163" s="345"/>
      <c r="B163" s="345"/>
      <c r="C163" s="345"/>
      <c r="D163" s="345"/>
      <c r="E163" s="345"/>
      <c r="F163" s="381"/>
      <c r="G163" s="381"/>
      <c r="H163" s="381"/>
    </row>
    <row r="164" spans="1:8">
      <c r="A164" s="345"/>
      <c r="B164" s="345"/>
      <c r="C164" s="345"/>
      <c r="D164" s="345"/>
      <c r="E164" s="345"/>
      <c r="F164" s="381"/>
      <c r="G164" s="381"/>
      <c r="H164" s="381"/>
    </row>
    <row r="165" spans="1:8">
      <c r="A165" s="345"/>
      <c r="B165" s="345"/>
      <c r="C165" s="345"/>
      <c r="D165" s="345"/>
      <c r="E165" s="345"/>
      <c r="F165" s="381"/>
      <c r="G165" s="381"/>
      <c r="H165" s="381"/>
    </row>
    <row r="166" spans="1:8">
      <c r="A166" s="345"/>
      <c r="B166" s="345"/>
      <c r="C166" s="345"/>
      <c r="D166" s="345"/>
      <c r="E166" s="345"/>
      <c r="F166" s="381"/>
      <c r="G166" s="381"/>
      <c r="H166" s="381"/>
    </row>
    <row r="167" spans="1:8">
      <c r="A167" s="345"/>
      <c r="B167" s="345"/>
      <c r="C167" s="345"/>
      <c r="D167" s="345"/>
      <c r="E167" s="345"/>
      <c r="F167" s="381"/>
      <c r="G167" s="381"/>
      <c r="H167" s="381"/>
    </row>
    <row r="168" spans="1:8">
      <c r="A168" s="345"/>
      <c r="B168" s="345"/>
      <c r="C168" s="345"/>
      <c r="D168" s="345"/>
      <c r="E168" s="345"/>
      <c r="F168" s="381"/>
      <c r="G168" s="381"/>
      <c r="H168" s="381"/>
    </row>
    <row r="169" spans="1:8">
      <c r="A169" s="345"/>
      <c r="B169" s="345"/>
      <c r="C169" s="345"/>
      <c r="D169" s="345"/>
      <c r="E169" s="345"/>
      <c r="F169" s="381"/>
      <c r="G169" s="381"/>
      <c r="H169" s="381"/>
    </row>
    <row r="170" spans="1:8">
      <c r="A170" s="345"/>
      <c r="B170" s="345"/>
      <c r="C170" s="345"/>
      <c r="D170" s="345"/>
      <c r="E170" s="345"/>
      <c r="F170" s="381"/>
      <c r="G170" s="381"/>
      <c r="H170" s="381"/>
    </row>
    <row r="171" spans="1:8">
      <c r="A171" s="345"/>
      <c r="B171" s="345"/>
      <c r="C171" s="345"/>
      <c r="D171" s="345"/>
      <c r="E171" s="345"/>
      <c r="F171" s="381"/>
      <c r="G171" s="381"/>
      <c r="H171" s="381"/>
    </row>
    <row r="172" spans="1:8">
      <c r="A172" s="345"/>
      <c r="B172" s="345"/>
      <c r="C172" s="345"/>
      <c r="D172" s="345"/>
      <c r="E172" s="345"/>
      <c r="F172" s="381"/>
      <c r="G172" s="381"/>
      <c r="H172" s="381"/>
    </row>
    <row r="173" spans="1:8">
      <c r="A173" s="345"/>
      <c r="B173" s="345"/>
      <c r="C173" s="345"/>
      <c r="D173" s="345"/>
      <c r="E173" s="345"/>
      <c r="F173" s="381"/>
      <c r="G173" s="381"/>
      <c r="H173" s="381"/>
    </row>
    <row r="174" spans="1:8">
      <c r="A174" s="345"/>
      <c r="B174" s="345"/>
      <c r="C174" s="345"/>
      <c r="D174" s="345"/>
      <c r="E174" s="345"/>
      <c r="F174" s="381"/>
      <c r="G174" s="381"/>
      <c r="H174" s="381"/>
    </row>
    <row r="175" spans="1:8">
      <c r="A175" s="345"/>
      <c r="B175" s="345"/>
      <c r="C175" s="345"/>
      <c r="D175" s="345"/>
      <c r="E175" s="345"/>
      <c r="F175" s="381"/>
      <c r="G175" s="381"/>
      <c r="H175" s="381"/>
    </row>
    <row r="176" spans="1:8">
      <c r="A176" s="345"/>
      <c r="B176" s="345"/>
      <c r="C176" s="345"/>
      <c r="D176" s="345"/>
      <c r="E176" s="345"/>
      <c r="F176" s="381"/>
      <c r="G176" s="381"/>
      <c r="H176" s="381"/>
    </row>
    <row r="177" spans="1:8">
      <c r="A177" s="345"/>
      <c r="B177" s="345"/>
      <c r="C177" s="345"/>
      <c r="D177" s="345"/>
      <c r="E177" s="345"/>
      <c r="F177" s="381"/>
      <c r="G177" s="381"/>
      <c r="H177" s="381"/>
    </row>
    <row r="178" spans="1:8">
      <c r="A178" s="345"/>
      <c r="B178" s="345"/>
      <c r="C178" s="345"/>
      <c r="D178" s="345"/>
      <c r="E178" s="345"/>
      <c r="F178" s="381"/>
      <c r="G178" s="381"/>
      <c r="H178" s="381"/>
    </row>
    <row r="179" spans="1:8">
      <c r="A179" s="345"/>
      <c r="B179" s="345"/>
      <c r="C179" s="345"/>
      <c r="D179" s="345"/>
      <c r="E179" s="345"/>
      <c r="F179" s="381"/>
      <c r="G179" s="381"/>
      <c r="H179" s="381"/>
    </row>
    <row r="180" spans="1:8">
      <c r="A180" s="345"/>
      <c r="B180" s="345"/>
      <c r="C180" s="345"/>
      <c r="D180" s="345"/>
      <c r="E180" s="345"/>
      <c r="F180" s="381"/>
      <c r="G180" s="381"/>
      <c r="H180" s="381"/>
    </row>
    <row r="181" spans="1:8">
      <c r="A181" s="345"/>
      <c r="B181" s="345"/>
      <c r="C181" s="345"/>
      <c r="D181" s="345"/>
      <c r="E181" s="345"/>
      <c r="F181" s="381"/>
      <c r="G181" s="381"/>
      <c r="H181" s="381"/>
    </row>
    <row r="182" spans="1:8">
      <c r="A182" s="345"/>
      <c r="B182" s="345"/>
      <c r="C182" s="345"/>
      <c r="D182" s="345"/>
      <c r="E182" s="345"/>
      <c r="F182" s="381"/>
      <c r="G182" s="381"/>
      <c r="H182" s="381"/>
    </row>
    <row r="183" spans="1:8">
      <c r="A183" s="345"/>
      <c r="B183" s="345"/>
      <c r="C183" s="345"/>
      <c r="D183" s="345"/>
      <c r="E183" s="345"/>
      <c r="F183" s="381"/>
      <c r="G183" s="381"/>
      <c r="H183" s="381"/>
    </row>
    <row r="184" spans="1:8">
      <c r="A184" s="345"/>
      <c r="B184" s="345"/>
      <c r="C184" s="345"/>
      <c r="D184" s="345"/>
      <c r="E184" s="345"/>
      <c r="F184" s="381"/>
      <c r="G184" s="381"/>
      <c r="H184" s="381"/>
    </row>
    <row r="185" spans="1:8">
      <c r="A185" s="345"/>
      <c r="B185" s="345"/>
      <c r="C185" s="345"/>
      <c r="D185" s="345"/>
      <c r="E185" s="345"/>
      <c r="F185" s="381"/>
      <c r="G185" s="381"/>
      <c r="H185" s="381"/>
    </row>
    <row r="186" spans="1:8">
      <c r="A186" s="345"/>
      <c r="B186" s="345"/>
      <c r="C186" s="345"/>
      <c r="D186" s="345"/>
      <c r="E186" s="345"/>
      <c r="F186" s="381"/>
      <c r="G186" s="381"/>
      <c r="H186" s="381"/>
    </row>
    <row r="187" spans="1:8">
      <c r="A187" s="345"/>
      <c r="B187" s="345"/>
      <c r="C187" s="345"/>
      <c r="D187" s="345"/>
      <c r="E187" s="345"/>
      <c r="F187" s="381"/>
      <c r="G187" s="381"/>
      <c r="H187" s="381"/>
    </row>
    <row r="188" spans="1:8">
      <c r="A188" s="345"/>
      <c r="B188" s="345"/>
      <c r="C188" s="345"/>
      <c r="D188" s="345"/>
      <c r="E188" s="345"/>
      <c r="F188" s="381"/>
      <c r="G188" s="381"/>
      <c r="H188" s="381"/>
    </row>
    <row r="189" spans="1:8">
      <c r="A189" s="345"/>
      <c r="B189" s="345"/>
      <c r="C189" s="345"/>
      <c r="D189" s="345"/>
      <c r="E189" s="345"/>
      <c r="F189" s="381"/>
      <c r="G189" s="381"/>
      <c r="H189" s="381"/>
    </row>
    <row r="190" spans="1:8">
      <c r="A190" s="345"/>
      <c r="B190" s="345"/>
      <c r="C190" s="345"/>
      <c r="D190" s="345"/>
      <c r="E190" s="345"/>
      <c r="F190" s="381"/>
      <c r="G190" s="381"/>
      <c r="H190" s="381"/>
    </row>
    <row r="191" spans="1:8">
      <c r="A191" s="345"/>
      <c r="B191" s="345"/>
      <c r="C191" s="345"/>
      <c r="D191" s="345"/>
      <c r="E191" s="345"/>
      <c r="F191" s="381"/>
      <c r="G191" s="381"/>
      <c r="H191" s="381"/>
    </row>
    <row r="192" spans="1:8">
      <c r="A192" s="345"/>
      <c r="B192" s="345"/>
      <c r="C192" s="345"/>
      <c r="D192" s="345"/>
      <c r="E192" s="345"/>
      <c r="F192" s="381"/>
      <c r="G192" s="381"/>
      <c r="H192" s="381"/>
    </row>
    <row r="193" spans="1:8">
      <c r="A193" s="345"/>
      <c r="B193" s="345"/>
      <c r="C193" s="345"/>
      <c r="D193" s="345"/>
      <c r="E193" s="345"/>
      <c r="F193" s="381"/>
      <c r="G193" s="381"/>
      <c r="H193" s="381"/>
    </row>
    <row r="194" spans="1:8">
      <c r="A194" s="345"/>
      <c r="B194" s="345"/>
      <c r="C194" s="345"/>
      <c r="D194" s="345"/>
      <c r="E194" s="345"/>
      <c r="F194" s="381"/>
      <c r="G194" s="381"/>
      <c r="H194" s="381"/>
    </row>
    <row r="195" spans="1:8">
      <c r="A195" s="345"/>
      <c r="B195" s="345"/>
      <c r="C195" s="345"/>
      <c r="D195" s="345"/>
      <c r="E195" s="345"/>
      <c r="F195" s="381"/>
      <c r="G195" s="381"/>
      <c r="H195" s="381"/>
    </row>
    <row r="196" spans="1:8">
      <c r="A196" s="345"/>
      <c r="B196" s="345"/>
      <c r="C196" s="345"/>
      <c r="D196" s="345"/>
      <c r="E196" s="345"/>
      <c r="F196" s="381"/>
      <c r="G196" s="381"/>
      <c r="H196" s="381"/>
    </row>
    <row r="197" spans="1:8">
      <c r="A197" s="345"/>
      <c r="B197" s="345"/>
      <c r="C197" s="345"/>
      <c r="D197" s="345"/>
      <c r="E197" s="345"/>
      <c r="F197" s="381"/>
      <c r="G197" s="381"/>
      <c r="H197" s="381"/>
    </row>
    <row r="198" spans="1:8">
      <c r="A198" s="345"/>
      <c r="B198" s="345"/>
      <c r="C198" s="345"/>
      <c r="D198" s="345"/>
      <c r="E198" s="345"/>
      <c r="F198" s="381"/>
      <c r="G198" s="381"/>
      <c r="H198" s="381"/>
    </row>
    <row r="199" spans="1:8">
      <c r="A199" s="345"/>
      <c r="B199" s="345"/>
      <c r="C199" s="345"/>
      <c r="D199" s="345"/>
      <c r="E199" s="345"/>
      <c r="F199" s="381"/>
      <c r="G199" s="381"/>
      <c r="H199" s="381"/>
    </row>
    <row r="200" spans="1:8">
      <c r="A200" s="345"/>
      <c r="B200" s="345"/>
      <c r="C200" s="345"/>
      <c r="D200" s="345"/>
      <c r="E200" s="345"/>
      <c r="F200" s="381"/>
      <c r="G200" s="381"/>
      <c r="H200" s="381"/>
    </row>
    <row r="201" spans="1:8">
      <c r="A201" s="345"/>
      <c r="B201" s="345"/>
      <c r="C201" s="345"/>
      <c r="D201" s="345"/>
      <c r="E201" s="345"/>
      <c r="F201" s="381"/>
      <c r="G201" s="381"/>
      <c r="H201" s="381"/>
    </row>
    <row r="202" spans="1:8">
      <c r="A202" s="345"/>
      <c r="B202" s="345"/>
      <c r="C202" s="345"/>
      <c r="D202" s="345"/>
      <c r="E202" s="345"/>
      <c r="F202" s="381"/>
      <c r="G202" s="381"/>
      <c r="H202" s="381"/>
    </row>
    <row r="203" spans="1:8">
      <c r="A203" s="345"/>
      <c r="B203" s="345"/>
      <c r="C203" s="345"/>
      <c r="D203" s="345"/>
      <c r="E203" s="345"/>
      <c r="F203" s="381"/>
      <c r="G203" s="381"/>
      <c r="H203" s="381"/>
    </row>
    <row r="204" spans="1:8">
      <c r="A204" s="345"/>
      <c r="B204" s="345"/>
      <c r="C204" s="345"/>
      <c r="D204" s="345"/>
      <c r="E204" s="345"/>
      <c r="F204" s="381"/>
      <c r="G204" s="381"/>
      <c r="H204" s="381"/>
    </row>
    <row r="205" spans="1:8">
      <c r="A205" s="345"/>
      <c r="B205" s="345"/>
      <c r="C205" s="345"/>
      <c r="D205" s="345"/>
      <c r="E205" s="345"/>
      <c r="F205" s="381"/>
      <c r="G205" s="381"/>
      <c r="H205" s="381"/>
    </row>
    <row r="206" spans="1:8">
      <c r="A206" s="345"/>
      <c r="B206" s="345"/>
      <c r="C206" s="345"/>
      <c r="D206" s="345"/>
      <c r="E206" s="345"/>
      <c r="F206" s="381"/>
      <c r="G206" s="381"/>
      <c r="H206" s="381"/>
    </row>
    <row r="207" spans="1:8">
      <c r="A207" s="345"/>
      <c r="B207" s="345"/>
      <c r="C207" s="345"/>
      <c r="D207" s="345"/>
      <c r="E207" s="345"/>
      <c r="F207" s="381"/>
      <c r="G207" s="381"/>
      <c r="H207" s="381"/>
    </row>
    <row r="208" spans="1:8">
      <c r="A208" s="345"/>
      <c r="B208" s="345"/>
      <c r="C208" s="345"/>
      <c r="D208" s="345"/>
      <c r="E208" s="345"/>
      <c r="F208" s="381"/>
      <c r="G208" s="381"/>
      <c r="H208" s="381"/>
    </row>
    <row r="209" spans="1:8">
      <c r="A209" s="345"/>
      <c r="B209" s="345"/>
      <c r="C209" s="345"/>
      <c r="D209" s="345"/>
      <c r="E209" s="345"/>
      <c r="F209" s="381"/>
      <c r="G209" s="381"/>
      <c r="H209" s="381"/>
    </row>
    <row r="210" spans="1:8">
      <c r="A210" s="345"/>
      <c r="B210" s="345"/>
      <c r="C210" s="345"/>
      <c r="D210" s="345"/>
      <c r="E210" s="345"/>
      <c r="F210" s="381"/>
      <c r="G210" s="381"/>
      <c r="H210" s="381"/>
    </row>
    <row r="211" spans="1:8">
      <c r="A211" s="345"/>
      <c r="B211" s="345"/>
      <c r="C211" s="345"/>
      <c r="D211" s="345"/>
      <c r="E211" s="345"/>
      <c r="F211" s="381"/>
      <c r="G211" s="381"/>
      <c r="H211" s="381"/>
    </row>
    <row r="212" spans="1:8">
      <c r="A212" s="345"/>
      <c r="B212" s="345"/>
      <c r="C212" s="345"/>
      <c r="D212" s="345"/>
      <c r="E212" s="345"/>
      <c r="F212" s="381"/>
      <c r="G212" s="381"/>
      <c r="H212" s="381"/>
    </row>
    <row r="213" spans="1:8">
      <c r="A213" s="345"/>
      <c r="B213" s="345"/>
      <c r="C213" s="345"/>
      <c r="D213" s="345"/>
      <c r="E213" s="345"/>
      <c r="F213" s="381"/>
      <c r="G213" s="381"/>
      <c r="H213" s="381"/>
    </row>
    <row r="214" spans="1:8">
      <c r="A214" s="345"/>
      <c r="B214" s="345"/>
      <c r="C214" s="345"/>
      <c r="D214" s="345"/>
      <c r="E214" s="345"/>
      <c r="F214" s="381"/>
      <c r="G214" s="381"/>
      <c r="H214" s="381"/>
    </row>
    <row r="215" spans="1:8">
      <c r="A215" s="345"/>
      <c r="B215" s="345"/>
      <c r="C215" s="345"/>
      <c r="D215" s="345"/>
      <c r="E215" s="345"/>
      <c r="F215" s="381"/>
      <c r="G215" s="381"/>
      <c r="H215" s="381"/>
    </row>
    <row r="216" spans="1:8">
      <c r="A216" s="345"/>
      <c r="B216" s="345"/>
      <c r="C216" s="345"/>
      <c r="D216" s="345"/>
      <c r="E216" s="345"/>
      <c r="F216" s="381"/>
      <c r="G216" s="381"/>
      <c r="H216" s="381"/>
    </row>
    <row r="217" spans="1:8">
      <c r="A217" s="345"/>
      <c r="B217" s="345"/>
      <c r="C217" s="345"/>
      <c r="D217" s="345"/>
      <c r="E217" s="345"/>
      <c r="F217" s="381"/>
      <c r="G217" s="381"/>
      <c r="H217" s="381"/>
    </row>
    <row r="218" spans="1:8">
      <c r="A218" s="345"/>
      <c r="B218" s="345"/>
      <c r="C218" s="345"/>
      <c r="D218" s="345"/>
      <c r="E218" s="345"/>
      <c r="F218" s="381"/>
      <c r="G218" s="381"/>
      <c r="H218" s="381"/>
    </row>
    <row r="219" spans="1:8">
      <c r="A219" s="345"/>
      <c r="B219" s="345"/>
      <c r="C219" s="345"/>
      <c r="D219" s="345"/>
      <c r="E219" s="345"/>
      <c r="F219" s="381"/>
      <c r="G219" s="381"/>
      <c r="H219" s="381"/>
    </row>
    <row r="220" spans="1:8">
      <c r="A220" s="345"/>
      <c r="B220" s="345"/>
      <c r="C220" s="345"/>
      <c r="D220" s="345"/>
      <c r="E220" s="345"/>
      <c r="F220" s="381"/>
      <c r="G220" s="381"/>
      <c r="H220" s="381"/>
    </row>
    <row r="221" spans="1:8">
      <c r="A221" s="345"/>
      <c r="B221" s="345"/>
      <c r="C221" s="345"/>
      <c r="D221" s="345"/>
      <c r="E221" s="345"/>
      <c r="F221" s="381"/>
      <c r="G221" s="381"/>
      <c r="H221" s="381"/>
    </row>
    <row r="222" spans="1:8">
      <c r="A222" s="345"/>
      <c r="B222" s="345"/>
      <c r="C222" s="345"/>
      <c r="D222" s="345"/>
      <c r="E222" s="345"/>
      <c r="F222" s="381"/>
      <c r="G222" s="381"/>
      <c r="H222" s="381"/>
    </row>
    <row r="223" spans="1:8">
      <c r="A223" s="345"/>
      <c r="B223" s="345"/>
      <c r="C223" s="345"/>
      <c r="D223" s="345"/>
      <c r="E223" s="345"/>
      <c r="F223" s="381"/>
      <c r="G223" s="381"/>
      <c r="H223" s="381"/>
    </row>
    <row r="224" spans="1:8">
      <c r="A224" s="345"/>
      <c r="B224" s="345"/>
      <c r="C224" s="345"/>
      <c r="D224" s="345"/>
      <c r="E224" s="345"/>
      <c r="F224" s="381"/>
      <c r="G224" s="381"/>
      <c r="H224" s="381"/>
    </row>
    <row r="225" spans="1:8">
      <c r="A225" s="345"/>
      <c r="B225" s="345"/>
      <c r="C225" s="345"/>
      <c r="D225" s="345"/>
      <c r="E225" s="345"/>
      <c r="F225" s="381"/>
      <c r="G225" s="381"/>
      <c r="H225" s="381"/>
    </row>
    <row r="226" spans="1:8">
      <c r="A226" s="345"/>
      <c r="B226" s="345"/>
      <c r="C226" s="345"/>
      <c r="D226" s="345"/>
      <c r="E226" s="345"/>
      <c r="F226" s="381"/>
      <c r="G226" s="381"/>
      <c r="H226" s="381"/>
    </row>
    <row r="227" spans="1:8">
      <c r="A227" s="345"/>
      <c r="B227" s="345"/>
      <c r="C227" s="345"/>
      <c r="D227" s="345"/>
      <c r="E227" s="345"/>
      <c r="F227" s="381"/>
      <c r="G227" s="381"/>
      <c r="H227" s="381"/>
    </row>
    <row r="228" spans="1:8">
      <c r="A228" s="345"/>
      <c r="B228" s="345"/>
      <c r="C228" s="345"/>
      <c r="D228" s="345"/>
      <c r="E228" s="345"/>
      <c r="F228" s="381"/>
      <c r="G228" s="381"/>
      <c r="H228" s="381"/>
    </row>
    <row r="229" spans="1:8">
      <c r="A229" s="345"/>
      <c r="B229" s="345"/>
      <c r="C229" s="345"/>
      <c r="D229" s="345"/>
      <c r="E229" s="345"/>
      <c r="F229" s="381"/>
      <c r="G229" s="381"/>
      <c r="H229" s="381"/>
    </row>
    <row r="230" spans="1:8">
      <c r="A230" s="345"/>
      <c r="B230" s="345"/>
      <c r="C230" s="345"/>
      <c r="D230" s="345"/>
      <c r="E230" s="345"/>
      <c r="F230" s="381"/>
      <c r="G230" s="381"/>
      <c r="H230" s="381"/>
    </row>
    <row r="231" spans="1:8">
      <c r="A231" s="345"/>
      <c r="B231" s="345"/>
      <c r="C231" s="345"/>
      <c r="D231" s="345"/>
      <c r="E231" s="345"/>
      <c r="F231" s="381"/>
      <c r="G231" s="381"/>
      <c r="H231" s="381"/>
    </row>
    <row r="232" spans="1:8">
      <c r="A232" s="345"/>
      <c r="B232" s="345"/>
      <c r="C232" s="345"/>
      <c r="D232" s="345"/>
      <c r="E232" s="345"/>
      <c r="F232" s="381"/>
      <c r="G232" s="381"/>
      <c r="H232" s="381"/>
    </row>
    <row r="233" spans="1:8">
      <c r="A233" s="345"/>
      <c r="B233" s="345"/>
      <c r="C233" s="345"/>
      <c r="D233" s="345"/>
      <c r="E233" s="345"/>
      <c r="F233" s="381"/>
      <c r="G233" s="381"/>
      <c r="H233" s="381"/>
    </row>
    <row r="234" spans="1:8">
      <c r="A234" s="345"/>
      <c r="B234" s="345"/>
      <c r="C234" s="345"/>
      <c r="D234" s="345"/>
      <c r="E234" s="345"/>
      <c r="F234" s="381"/>
      <c r="G234" s="381"/>
      <c r="H234" s="381"/>
    </row>
    <row r="235" spans="1:8">
      <c r="A235" s="345"/>
      <c r="B235" s="345"/>
      <c r="C235" s="345"/>
      <c r="D235" s="345"/>
      <c r="E235" s="345"/>
      <c r="F235" s="381"/>
      <c r="G235" s="381"/>
      <c r="H235" s="381"/>
    </row>
    <row r="236" spans="1:8">
      <c r="A236" s="345"/>
      <c r="B236" s="345"/>
      <c r="C236" s="345"/>
      <c r="D236" s="345"/>
      <c r="E236" s="345"/>
      <c r="F236" s="381"/>
      <c r="G236" s="381"/>
      <c r="H236" s="381"/>
    </row>
    <row r="237" spans="1:8">
      <c r="A237" s="345"/>
      <c r="B237" s="345"/>
      <c r="C237" s="345"/>
      <c r="D237" s="345"/>
      <c r="E237" s="345"/>
      <c r="F237" s="381"/>
      <c r="G237" s="381"/>
      <c r="H237" s="381"/>
    </row>
    <row r="238" spans="1:8">
      <c r="A238" s="345"/>
      <c r="B238" s="345"/>
      <c r="C238" s="345"/>
      <c r="D238" s="345"/>
      <c r="E238" s="345"/>
      <c r="F238" s="381"/>
      <c r="G238" s="381"/>
      <c r="H238" s="381"/>
    </row>
    <row r="239" spans="1:8">
      <c r="A239" s="345"/>
      <c r="B239" s="345"/>
      <c r="C239" s="345"/>
      <c r="D239" s="345"/>
      <c r="E239" s="345"/>
      <c r="F239" s="381"/>
      <c r="G239" s="381"/>
      <c r="H239" s="381"/>
    </row>
    <row r="240" spans="1:8">
      <c r="A240" s="345"/>
      <c r="B240" s="345"/>
      <c r="C240" s="345"/>
      <c r="D240" s="345"/>
      <c r="E240" s="345"/>
      <c r="F240" s="381"/>
      <c r="G240" s="381"/>
      <c r="H240" s="381"/>
    </row>
    <row r="241" spans="1:8">
      <c r="A241" s="345"/>
      <c r="B241" s="345"/>
      <c r="C241" s="345"/>
      <c r="D241" s="345"/>
      <c r="E241" s="345"/>
      <c r="F241" s="381"/>
      <c r="G241" s="381"/>
      <c r="H241" s="381"/>
    </row>
    <row r="242" spans="1:8">
      <c r="A242" s="345"/>
      <c r="B242" s="345"/>
      <c r="C242" s="345"/>
      <c r="D242" s="345"/>
      <c r="E242" s="345"/>
      <c r="F242" s="381"/>
      <c r="G242" s="381"/>
      <c r="H242" s="381"/>
    </row>
    <row r="243" spans="1:8">
      <c r="A243" s="345"/>
      <c r="B243" s="345"/>
      <c r="C243" s="345"/>
      <c r="D243" s="345"/>
      <c r="E243" s="345"/>
      <c r="F243" s="381"/>
      <c r="G243" s="381"/>
      <c r="H243" s="381"/>
    </row>
    <row r="244" spans="1:8">
      <c r="A244" s="345"/>
      <c r="B244" s="345"/>
      <c r="C244" s="345"/>
      <c r="D244" s="345"/>
      <c r="E244" s="345"/>
      <c r="F244" s="381"/>
      <c r="G244" s="381"/>
      <c r="H244" s="381"/>
    </row>
    <row r="245" spans="1:8">
      <c r="A245" s="345"/>
      <c r="B245" s="345"/>
      <c r="C245" s="345"/>
      <c r="D245" s="345"/>
      <c r="E245" s="345"/>
      <c r="F245" s="381"/>
      <c r="G245" s="381"/>
      <c r="H245" s="381"/>
    </row>
    <row r="246" spans="1:8">
      <c r="A246" s="345"/>
      <c r="B246" s="345"/>
      <c r="C246" s="345"/>
      <c r="D246" s="345"/>
      <c r="E246" s="345"/>
      <c r="F246" s="381"/>
      <c r="G246" s="381"/>
      <c r="H246" s="381"/>
    </row>
    <row r="247" spans="1:8">
      <c r="A247" s="345"/>
      <c r="B247" s="345"/>
      <c r="C247" s="345"/>
      <c r="D247" s="345"/>
      <c r="E247" s="345"/>
      <c r="F247" s="381"/>
      <c r="G247" s="381"/>
      <c r="H247" s="381"/>
    </row>
    <row r="248" spans="1:8" ht="22.5" customHeight="1">
      <c r="A248" s="345"/>
      <c r="B248" s="345"/>
      <c r="C248" s="345"/>
      <c r="D248" s="345"/>
      <c r="E248" s="345"/>
      <c r="F248" s="381"/>
      <c r="G248" s="381"/>
      <c r="H248" s="381"/>
    </row>
    <row r="249" spans="1:8">
      <c r="A249" s="345"/>
      <c r="B249" s="345"/>
      <c r="C249" s="345"/>
      <c r="D249" s="345"/>
      <c r="E249" s="345"/>
      <c r="F249" s="381"/>
      <c r="G249" s="381"/>
      <c r="H249" s="381"/>
    </row>
    <row r="250" spans="1:8">
      <c r="A250" s="345"/>
      <c r="B250" s="345"/>
      <c r="C250" s="345"/>
      <c r="D250" s="345"/>
      <c r="E250" s="345"/>
      <c r="F250" s="381"/>
      <c r="G250" s="381"/>
      <c r="H250" s="381"/>
    </row>
    <row r="251" spans="1:8">
      <c r="A251" s="345"/>
      <c r="B251" s="345"/>
      <c r="C251" s="345"/>
      <c r="D251" s="345"/>
      <c r="E251" s="345"/>
      <c r="F251" s="381"/>
      <c r="G251" s="381"/>
      <c r="H251" s="381"/>
    </row>
    <row r="252" spans="1:8">
      <c r="A252" s="345"/>
      <c r="B252" s="345"/>
      <c r="C252" s="345"/>
      <c r="D252" s="345"/>
      <c r="E252" s="345"/>
      <c r="F252" s="381"/>
      <c r="G252" s="381"/>
      <c r="H252" s="381"/>
    </row>
    <row r="253" spans="1:8">
      <c r="A253" s="345"/>
      <c r="B253" s="345"/>
      <c r="C253" s="345"/>
      <c r="D253" s="345"/>
      <c r="E253" s="345"/>
      <c r="F253" s="381"/>
      <c r="G253" s="381"/>
      <c r="H253" s="381"/>
    </row>
    <row r="254" spans="1:8">
      <c r="A254" s="345"/>
      <c r="B254" s="345"/>
      <c r="C254" s="345"/>
      <c r="D254" s="345"/>
      <c r="E254" s="345"/>
      <c r="F254" s="381"/>
      <c r="G254" s="381"/>
      <c r="H254" s="381"/>
    </row>
    <row r="255" spans="1:8" ht="156.75" customHeight="1">
      <c r="A255" s="345"/>
      <c r="B255" s="345"/>
      <c r="C255" s="345"/>
      <c r="D255" s="345"/>
      <c r="E255" s="345"/>
      <c r="F255" s="381"/>
      <c r="G255" s="381"/>
      <c r="H255" s="381"/>
    </row>
    <row r="256" spans="1:8">
      <c r="A256" s="345"/>
      <c r="B256" s="345"/>
      <c r="C256" s="345"/>
      <c r="D256" s="345"/>
      <c r="E256" s="345"/>
      <c r="F256" s="381"/>
      <c r="G256" s="381"/>
      <c r="H256" s="381"/>
    </row>
    <row r="257" spans="1:8">
      <c r="A257" s="345"/>
      <c r="B257" s="345"/>
      <c r="C257" s="345"/>
      <c r="D257" s="345"/>
      <c r="E257" s="345"/>
      <c r="F257" s="381"/>
      <c r="G257" s="381"/>
      <c r="H257" s="381"/>
    </row>
    <row r="258" spans="1:8">
      <c r="A258" s="345"/>
      <c r="B258" s="345"/>
      <c r="C258" s="345"/>
      <c r="D258" s="345"/>
      <c r="E258" s="345"/>
      <c r="F258" s="381"/>
      <c r="G258" s="381"/>
      <c r="H258" s="381"/>
    </row>
    <row r="259" spans="1:8">
      <c r="A259" s="345"/>
      <c r="B259" s="345"/>
      <c r="C259" s="345"/>
      <c r="D259" s="345"/>
      <c r="E259" s="345"/>
      <c r="F259" s="381"/>
      <c r="G259" s="381"/>
      <c r="H259" s="381"/>
    </row>
    <row r="260" spans="1:8">
      <c r="A260" s="345"/>
      <c r="B260" s="345"/>
      <c r="C260" s="345"/>
      <c r="D260" s="345"/>
      <c r="E260" s="345"/>
      <c r="F260" s="381"/>
      <c r="G260" s="381"/>
      <c r="H260" s="381"/>
    </row>
    <row r="261" spans="1:8">
      <c r="A261" s="345"/>
      <c r="B261" s="345"/>
      <c r="C261" s="345"/>
      <c r="D261" s="345"/>
      <c r="E261" s="345"/>
      <c r="F261" s="381"/>
      <c r="G261" s="381"/>
      <c r="H261" s="381"/>
    </row>
    <row r="262" spans="1:8">
      <c r="A262" s="345"/>
      <c r="B262" s="345"/>
      <c r="C262" s="345"/>
      <c r="D262" s="345"/>
      <c r="E262" s="345"/>
      <c r="F262" s="381"/>
      <c r="G262" s="381"/>
      <c r="H262" s="381"/>
    </row>
    <row r="263" spans="1:8">
      <c r="A263" s="345"/>
      <c r="B263" s="345"/>
      <c r="C263" s="345"/>
      <c r="D263" s="345"/>
      <c r="E263" s="345"/>
      <c r="F263" s="381"/>
      <c r="G263" s="381"/>
      <c r="H263" s="381"/>
    </row>
    <row r="264" spans="1:8">
      <c r="A264" s="345"/>
      <c r="B264" s="345"/>
      <c r="C264" s="345"/>
      <c r="D264" s="345"/>
      <c r="E264" s="345"/>
      <c r="F264" s="381"/>
      <c r="G264" s="381"/>
      <c r="H264" s="381"/>
    </row>
    <row r="265" spans="1:8">
      <c r="A265" s="345"/>
      <c r="B265" s="345"/>
      <c r="C265" s="345"/>
      <c r="D265" s="345"/>
      <c r="E265" s="345"/>
      <c r="F265" s="381"/>
      <c r="G265" s="381"/>
      <c r="H265" s="381"/>
    </row>
    <row r="266" spans="1:8">
      <c r="A266" s="345"/>
      <c r="B266" s="345"/>
      <c r="C266" s="345"/>
      <c r="D266" s="345"/>
      <c r="E266" s="345"/>
      <c r="F266" s="381"/>
      <c r="G266" s="381"/>
      <c r="H266" s="381"/>
    </row>
    <row r="267" spans="1:8">
      <c r="A267" s="345"/>
      <c r="B267" s="345"/>
      <c r="C267" s="345"/>
      <c r="D267" s="345"/>
      <c r="E267" s="345"/>
      <c r="F267" s="381"/>
      <c r="G267" s="381"/>
      <c r="H267" s="381"/>
    </row>
    <row r="268" spans="1:8">
      <c r="A268" s="345"/>
      <c r="B268" s="345"/>
      <c r="C268" s="345"/>
      <c r="D268" s="345"/>
      <c r="E268" s="345"/>
      <c r="F268" s="381"/>
      <c r="G268" s="381"/>
      <c r="H268" s="381"/>
    </row>
    <row r="269" spans="1:8">
      <c r="A269" s="345"/>
      <c r="B269" s="345"/>
      <c r="C269" s="345"/>
      <c r="D269" s="345"/>
      <c r="E269" s="345"/>
      <c r="F269" s="381"/>
      <c r="G269" s="381"/>
      <c r="H269" s="381"/>
    </row>
    <row r="270" spans="1:8">
      <c r="A270" s="345"/>
      <c r="B270" s="345"/>
      <c r="C270" s="345"/>
      <c r="D270" s="345"/>
      <c r="E270" s="345"/>
      <c r="F270" s="381"/>
      <c r="G270" s="381"/>
      <c r="H270" s="381"/>
    </row>
    <row r="271" spans="1:8">
      <c r="A271" s="345"/>
      <c r="B271" s="345"/>
      <c r="C271" s="345"/>
      <c r="D271" s="345"/>
      <c r="E271" s="345"/>
      <c r="F271" s="381"/>
      <c r="G271" s="381"/>
      <c r="H271" s="381"/>
    </row>
    <row r="272" spans="1:8">
      <c r="A272" s="345"/>
      <c r="B272" s="345"/>
      <c r="C272" s="345"/>
      <c r="D272" s="345"/>
      <c r="E272" s="345"/>
      <c r="F272" s="381"/>
      <c r="G272" s="381"/>
      <c r="H272" s="381"/>
    </row>
    <row r="273" spans="1:8">
      <c r="A273" s="345"/>
      <c r="B273" s="345"/>
      <c r="C273" s="345"/>
      <c r="D273" s="345"/>
      <c r="E273" s="345"/>
      <c r="F273" s="381"/>
      <c r="G273" s="381"/>
      <c r="H273" s="381"/>
    </row>
    <row r="274" spans="1:8">
      <c r="A274" s="345"/>
      <c r="B274" s="345"/>
      <c r="C274" s="345"/>
      <c r="D274" s="345"/>
      <c r="E274" s="345"/>
      <c r="F274" s="381"/>
      <c r="G274" s="381"/>
      <c r="H274" s="381"/>
    </row>
    <row r="275" spans="1:8">
      <c r="A275" s="345"/>
      <c r="B275" s="345"/>
      <c r="C275" s="345"/>
      <c r="D275" s="345"/>
      <c r="E275" s="345"/>
      <c r="F275" s="381"/>
      <c r="G275" s="381"/>
      <c r="H275" s="381"/>
    </row>
    <row r="276" spans="1:8">
      <c r="A276" s="345"/>
      <c r="B276" s="345"/>
      <c r="C276" s="345"/>
      <c r="D276" s="345"/>
      <c r="E276" s="345"/>
      <c r="F276" s="381"/>
      <c r="G276" s="381"/>
      <c r="H276" s="381"/>
    </row>
    <row r="277" spans="1:8">
      <c r="A277" s="345"/>
      <c r="B277" s="345"/>
      <c r="C277" s="345"/>
      <c r="D277" s="345"/>
      <c r="E277" s="345"/>
      <c r="F277" s="381"/>
      <c r="G277" s="381"/>
      <c r="H277" s="381"/>
    </row>
    <row r="278" spans="1:8">
      <c r="A278" s="345"/>
      <c r="B278" s="345"/>
      <c r="C278" s="345"/>
      <c r="D278" s="345"/>
      <c r="E278" s="345"/>
      <c r="F278" s="381"/>
      <c r="G278" s="381"/>
      <c r="H278" s="381"/>
    </row>
    <row r="279" spans="1:8">
      <c r="A279" s="345"/>
      <c r="B279" s="345"/>
      <c r="C279" s="345"/>
      <c r="D279" s="345"/>
      <c r="E279" s="345"/>
      <c r="F279" s="381"/>
      <c r="G279" s="381"/>
      <c r="H279" s="381"/>
    </row>
    <row r="280" spans="1:8">
      <c r="A280" s="345"/>
      <c r="B280" s="345"/>
      <c r="C280" s="345"/>
      <c r="D280" s="345"/>
      <c r="E280" s="345"/>
      <c r="F280" s="381"/>
      <c r="G280" s="381"/>
      <c r="H280" s="381"/>
    </row>
    <row r="281" spans="1:8">
      <c r="A281" s="345"/>
      <c r="B281" s="345"/>
      <c r="C281" s="345"/>
      <c r="D281" s="345"/>
      <c r="E281" s="345"/>
      <c r="F281" s="381"/>
      <c r="G281" s="381"/>
      <c r="H281" s="381"/>
    </row>
    <row r="282" spans="1:8">
      <c r="A282" s="345"/>
      <c r="B282" s="345"/>
      <c r="C282" s="345"/>
      <c r="D282" s="345"/>
      <c r="E282" s="345"/>
      <c r="F282" s="381"/>
      <c r="G282" s="381"/>
      <c r="H282" s="381"/>
    </row>
    <row r="283" spans="1:8">
      <c r="A283" s="345"/>
      <c r="B283" s="345"/>
      <c r="C283" s="345"/>
      <c r="D283" s="345"/>
      <c r="E283" s="345"/>
      <c r="F283" s="381"/>
      <c r="G283" s="381"/>
      <c r="H283" s="381"/>
    </row>
    <row r="284" spans="1:8">
      <c r="A284" s="345"/>
      <c r="B284" s="345"/>
      <c r="C284" s="345"/>
      <c r="D284" s="345"/>
      <c r="E284" s="345"/>
      <c r="F284" s="381"/>
      <c r="G284" s="381"/>
      <c r="H284" s="381"/>
    </row>
    <row r="285" spans="1:8">
      <c r="A285" s="345"/>
      <c r="B285" s="345"/>
      <c r="C285" s="345"/>
      <c r="D285" s="345"/>
      <c r="E285" s="345"/>
      <c r="F285" s="381"/>
      <c r="G285" s="381"/>
      <c r="H285" s="381"/>
    </row>
    <row r="286" spans="1:8">
      <c r="A286" s="345"/>
      <c r="B286" s="345"/>
      <c r="C286" s="345"/>
      <c r="D286" s="345"/>
      <c r="E286" s="345"/>
      <c r="F286" s="381"/>
      <c r="G286" s="381"/>
      <c r="H286" s="381"/>
    </row>
    <row r="287" spans="1:8">
      <c r="A287" s="345"/>
      <c r="B287" s="345"/>
      <c r="C287" s="345"/>
      <c r="D287" s="345"/>
      <c r="E287" s="345"/>
      <c r="F287" s="381"/>
      <c r="G287" s="381"/>
      <c r="H287" s="381"/>
    </row>
    <row r="288" spans="1:8">
      <c r="A288" s="345"/>
      <c r="B288" s="345"/>
      <c r="C288" s="345"/>
      <c r="D288" s="345"/>
      <c r="E288" s="345"/>
      <c r="F288" s="381"/>
      <c r="G288" s="381"/>
      <c r="H288" s="381"/>
    </row>
    <row r="289" spans="1:8">
      <c r="A289" s="382"/>
      <c r="B289" s="345"/>
      <c r="C289" s="345"/>
      <c r="D289" s="345"/>
      <c r="E289" s="345"/>
      <c r="F289" s="381"/>
      <c r="G289" s="381"/>
      <c r="H289" s="381"/>
    </row>
    <row r="290" spans="1:8">
      <c r="A290" s="382"/>
      <c r="B290" s="345"/>
      <c r="C290" s="345"/>
      <c r="D290" s="345"/>
      <c r="E290" s="345"/>
      <c r="F290" s="381"/>
      <c r="G290" s="381"/>
      <c r="H290" s="381"/>
    </row>
    <row r="291" spans="1:8">
      <c r="A291" s="382"/>
      <c r="B291" s="345"/>
      <c r="C291" s="345"/>
      <c r="D291" s="345"/>
      <c r="E291" s="345"/>
      <c r="F291" s="381"/>
      <c r="G291" s="381"/>
      <c r="H291" s="381"/>
    </row>
    <row r="292" spans="1:8">
      <c r="A292" s="382"/>
      <c r="B292" s="345"/>
      <c r="C292" s="345"/>
      <c r="D292" s="345"/>
      <c r="E292" s="345"/>
      <c r="F292" s="381"/>
      <c r="G292" s="381"/>
      <c r="H292" s="381"/>
    </row>
    <row r="293" spans="1:8">
      <c r="A293" s="382"/>
      <c r="B293" s="345"/>
      <c r="C293" s="345"/>
      <c r="D293" s="345"/>
      <c r="E293" s="345"/>
      <c r="F293" s="381"/>
      <c r="G293" s="381"/>
      <c r="H293" s="381"/>
    </row>
    <row r="294" spans="1:8">
      <c r="A294" s="382"/>
      <c r="B294" s="345"/>
      <c r="C294" s="345"/>
      <c r="D294" s="345"/>
      <c r="E294" s="345"/>
      <c r="F294" s="381"/>
      <c r="G294" s="381"/>
      <c r="H294" s="381"/>
    </row>
    <row r="295" spans="1:8">
      <c r="A295" s="382"/>
      <c r="B295" s="345"/>
      <c r="C295" s="345"/>
      <c r="D295" s="345"/>
      <c r="E295" s="345"/>
      <c r="F295" s="381"/>
      <c r="G295" s="381"/>
      <c r="H295" s="381"/>
    </row>
    <row r="296" spans="1:8">
      <c r="A296" s="382"/>
      <c r="B296" s="345"/>
      <c r="C296" s="345"/>
      <c r="D296" s="345"/>
      <c r="E296" s="345"/>
      <c r="F296" s="381"/>
      <c r="G296" s="381"/>
      <c r="H296" s="381"/>
    </row>
    <row r="297" spans="1:8">
      <c r="A297" s="382"/>
      <c r="B297" s="345"/>
      <c r="C297" s="345"/>
      <c r="D297" s="345"/>
      <c r="E297" s="345"/>
      <c r="F297" s="381"/>
      <c r="G297" s="381"/>
      <c r="H297" s="381"/>
    </row>
    <row r="298" spans="1:8">
      <c r="A298" s="382"/>
      <c r="B298" s="345"/>
      <c r="C298" s="345"/>
      <c r="D298" s="345"/>
      <c r="E298" s="345"/>
      <c r="F298" s="381"/>
      <c r="G298" s="381"/>
      <c r="H298" s="381"/>
    </row>
    <row r="299" spans="1:8">
      <c r="A299" s="382"/>
      <c r="B299" s="345"/>
      <c r="C299" s="345"/>
      <c r="D299" s="345"/>
      <c r="E299" s="345"/>
      <c r="F299" s="381"/>
      <c r="G299" s="381"/>
      <c r="H299" s="381"/>
    </row>
    <row r="300" spans="1:8">
      <c r="A300" s="382"/>
      <c r="B300" s="345"/>
      <c r="C300" s="345"/>
      <c r="D300" s="345"/>
      <c r="E300" s="345"/>
      <c r="F300" s="381"/>
      <c r="G300" s="381"/>
      <c r="H300" s="381"/>
    </row>
    <row r="301" spans="1:8">
      <c r="A301" s="382"/>
      <c r="B301" s="345"/>
      <c r="C301" s="345"/>
      <c r="D301" s="345"/>
      <c r="E301" s="345"/>
      <c r="F301" s="381"/>
      <c r="G301" s="381"/>
      <c r="H301" s="381"/>
    </row>
    <row r="302" spans="1:8">
      <c r="A302" s="382"/>
      <c r="B302" s="345"/>
      <c r="C302" s="345"/>
      <c r="D302" s="345"/>
      <c r="E302" s="345"/>
      <c r="F302" s="381"/>
      <c r="G302" s="381"/>
      <c r="H302" s="381"/>
    </row>
    <row r="303" spans="1:8">
      <c r="A303" s="382"/>
      <c r="B303" s="345"/>
      <c r="C303" s="345"/>
      <c r="D303" s="345"/>
      <c r="E303" s="345"/>
      <c r="F303" s="381"/>
      <c r="G303" s="381"/>
      <c r="H303" s="381"/>
    </row>
    <row r="304" spans="1:8">
      <c r="A304" s="382"/>
      <c r="B304" s="345"/>
      <c r="C304" s="345"/>
      <c r="D304" s="345"/>
      <c r="E304" s="345"/>
      <c r="F304" s="381"/>
      <c r="G304" s="381"/>
      <c r="H304" s="381"/>
    </row>
    <row r="305" spans="1:8">
      <c r="A305" s="382"/>
      <c r="B305" s="345"/>
      <c r="C305" s="345"/>
      <c r="D305" s="345"/>
      <c r="E305" s="345"/>
      <c r="F305" s="381"/>
      <c r="G305" s="381"/>
      <c r="H305" s="381"/>
    </row>
    <row r="306" spans="1:8">
      <c r="A306" s="382"/>
      <c r="B306" s="345"/>
      <c r="C306" s="345"/>
      <c r="D306" s="345"/>
      <c r="E306" s="345"/>
      <c r="F306" s="381"/>
      <c r="G306" s="381"/>
      <c r="H306" s="381"/>
    </row>
    <row r="307" spans="1:8">
      <c r="A307" s="382"/>
      <c r="B307" s="345"/>
      <c r="C307" s="345"/>
      <c r="D307" s="345"/>
      <c r="E307" s="345"/>
      <c r="F307" s="381"/>
      <c r="G307" s="381"/>
      <c r="H307" s="381"/>
    </row>
    <row r="308" spans="1:8">
      <c r="A308" s="382"/>
      <c r="B308" s="345"/>
      <c r="C308" s="345"/>
      <c r="D308" s="345"/>
      <c r="E308" s="345"/>
      <c r="F308" s="381"/>
      <c r="G308" s="381"/>
      <c r="H308" s="381"/>
    </row>
    <row r="309" spans="1:8">
      <c r="A309" s="382"/>
      <c r="B309" s="345"/>
      <c r="C309" s="345"/>
      <c r="D309" s="345"/>
      <c r="E309" s="345"/>
      <c r="F309" s="381"/>
      <c r="G309" s="381"/>
      <c r="H309" s="381"/>
    </row>
    <row r="310" spans="1:8">
      <c r="A310" s="382"/>
      <c r="B310" s="345"/>
      <c r="C310" s="345"/>
      <c r="D310" s="345"/>
      <c r="E310" s="345"/>
      <c r="F310" s="381"/>
      <c r="G310" s="381"/>
      <c r="H310" s="381"/>
    </row>
    <row r="311" spans="1:8">
      <c r="A311" s="382"/>
      <c r="B311" s="345"/>
      <c r="C311" s="345"/>
      <c r="D311" s="345"/>
      <c r="E311" s="345"/>
      <c r="F311" s="381"/>
      <c r="G311" s="381"/>
      <c r="H311" s="381"/>
    </row>
    <row r="312" spans="1:8">
      <c r="A312" s="382"/>
      <c r="B312" s="345"/>
      <c r="C312" s="345"/>
      <c r="D312" s="345"/>
      <c r="E312" s="345"/>
      <c r="F312" s="381"/>
      <c r="G312" s="381"/>
      <c r="H312" s="381"/>
    </row>
    <row r="313" spans="1:8">
      <c r="A313" s="382"/>
      <c r="B313" s="345"/>
      <c r="C313" s="345"/>
      <c r="D313" s="345"/>
      <c r="E313" s="345"/>
      <c r="F313" s="381"/>
      <c r="G313" s="381"/>
      <c r="H313" s="381"/>
    </row>
    <row r="314" spans="1:8">
      <c r="A314" s="382"/>
      <c r="B314" s="345"/>
      <c r="C314" s="345"/>
      <c r="D314" s="345"/>
      <c r="E314" s="345"/>
      <c r="F314" s="381"/>
      <c r="G314" s="381"/>
      <c r="H314" s="381"/>
    </row>
    <row r="315" spans="1:8">
      <c r="A315" s="382"/>
      <c r="B315" s="345"/>
      <c r="C315" s="345"/>
      <c r="D315" s="345"/>
      <c r="E315" s="345"/>
      <c r="F315" s="381"/>
      <c r="G315" s="381"/>
      <c r="H315" s="381"/>
    </row>
    <row r="316" spans="1:8">
      <c r="A316" s="382"/>
      <c r="B316" s="345"/>
      <c r="C316" s="345"/>
      <c r="D316" s="345"/>
      <c r="E316" s="345"/>
      <c r="F316" s="381"/>
      <c r="G316" s="381"/>
      <c r="H316" s="381"/>
    </row>
    <row r="317" spans="1:8">
      <c r="A317" s="382"/>
      <c r="B317" s="345"/>
      <c r="C317" s="345"/>
      <c r="D317" s="345"/>
      <c r="E317" s="345"/>
      <c r="F317" s="381"/>
      <c r="G317" s="381"/>
      <c r="H317" s="381"/>
    </row>
    <row r="318" spans="1:8">
      <c r="A318" s="382"/>
      <c r="B318" s="345"/>
      <c r="C318" s="345"/>
      <c r="D318" s="345"/>
      <c r="E318" s="345"/>
      <c r="F318" s="381"/>
      <c r="G318" s="381"/>
      <c r="H318" s="381"/>
    </row>
    <row r="319" spans="1:8">
      <c r="A319" s="382"/>
      <c r="B319" s="345"/>
      <c r="C319" s="345"/>
      <c r="D319" s="345"/>
      <c r="E319" s="345"/>
      <c r="F319" s="381"/>
      <c r="G319" s="381"/>
      <c r="H319" s="381"/>
    </row>
    <row r="320" spans="1:8">
      <c r="A320" s="382"/>
      <c r="B320" s="345"/>
      <c r="C320" s="345"/>
      <c r="D320" s="345"/>
      <c r="E320" s="345"/>
      <c r="F320" s="381"/>
      <c r="G320" s="381"/>
      <c r="H320" s="381"/>
    </row>
    <row r="321" spans="1:8">
      <c r="A321" s="382"/>
      <c r="B321" s="345"/>
      <c r="C321" s="345"/>
      <c r="D321" s="345"/>
      <c r="E321" s="345"/>
      <c r="F321" s="381"/>
      <c r="G321" s="381"/>
      <c r="H321" s="381"/>
    </row>
    <row r="322" spans="1:8">
      <c r="A322" s="382"/>
      <c r="B322" s="345"/>
      <c r="C322" s="345"/>
      <c r="D322" s="345"/>
      <c r="E322" s="345"/>
      <c r="F322" s="381"/>
      <c r="G322" s="381"/>
      <c r="H322" s="381"/>
    </row>
    <row r="323" spans="1:8">
      <c r="A323" s="382"/>
      <c r="B323" s="345"/>
      <c r="C323" s="345"/>
      <c r="D323" s="345"/>
      <c r="E323" s="345"/>
      <c r="F323" s="381"/>
      <c r="G323" s="381"/>
      <c r="H323" s="381"/>
    </row>
    <row r="324" spans="1:8">
      <c r="A324" s="382"/>
      <c r="B324" s="345"/>
      <c r="C324" s="345"/>
      <c r="D324" s="345"/>
      <c r="E324" s="345"/>
      <c r="F324" s="381"/>
      <c r="G324" s="381"/>
      <c r="H324" s="381"/>
    </row>
    <row r="325" spans="1:8">
      <c r="A325" s="382"/>
      <c r="B325" s="345"/>
      <c r="C325" s="345"/>
      <c r="D325" s="345"/>
      <c r="E325" s="345"/>
      <c r="F325" s="381"/>
      <c r="G325" s="381"/>
      <c r="H325" s="381"/>
    </row>
    <row r="326" spans="1:8">
      <c r="A326" s="382"/>
      <c r="B326" s="345"/>
      <c r="C326" s="345"/>
      <c r="D326" s="345"/>
      <c r="E326" s="345"/>
      <c r="F326" s="381"/>
      <c r="G326" s="381"/>
      <c r="H326" s="381"/>
    </row>
    <row r="327" spans="1:8">
      <c r="A327" s="382"/>
      <c r="B327" s="345"/>
      <c r="C327" s="345"/>
      <c r="D327" s="345"/>
      <c r="E327" s="345"/>
      <c r="F327" s="381"/>
      <c r="G327" s="381"/>
      <c r="H327" s="381"/>
    </row>
    <row r="328" spans="1:8">
      <c r="A328" s="382"/>
      <c r="B328" s="345"/>
      <c r="C328" s="345"/>
      <c r="D328" s="345"/>
      <c r="E328" s="345"/>
      <c r="F328" s="381"/>
      <c r="G328" s="381"/>
      <c r="H328" s="381"/>
    </row>
    <row r="329" spans="1:8">
      <c r="A329" s="382"/>
      <c r="B329" s="345"/>
      <c r="C329" s="345"/>
      <c r="D329" s="345"/>
      <c r="E329" s="345"/>
      <c r="F329" s="381"/>
      <c r="G329" s="381"/>
      <c r="H329" s="381"/>
    </row>
    <row r="330" spans="1:8">
      <c r="A330" s="382"/>
      <c r="B330" s="345"/>
      <c r="C330" s="345"/>
      <c r="D330" s="345"/>
      <c r="E330" s="345"/>
      <c r="F330" s="381"/>
      <c r="G330" s="381"/>
      <c r="H330" s="381"/>
    </row>
    <row r="331" spans="1:8">
      <c r="A331" s="382"/>
      <c r="B331" s="345"/>
      <c r="C331" s="345"/>
      <c r="D331" s="345"/>
      <c r="E331" s="345"/>
      <c r="F331" s="381"/>
      <c r="G331" s="381"/>
      <c r="H331" s="381"/>
    </row>
    <row r="332" spans="1:8">
      <c r="A332" s="382"/>
      <c r="B332" s="345"/>
      <c r="C332" s="345"/>
      <c r="D332" s="345"/>
      <c r="E332" s="345"/>
      <c r="F332" s="381"/>
      <c r="G332" s="381"/>
      <c r="H332" s="381"/>
    </row>
    <row r="333" spans="1:8">
      <c r="A333" s="382"/>
      <c r="B333" s="345"/>
      <c r="C333" s="345"/>
      <c r="D333" s="345"/>
      <c r="E333" s="345"/>
      <c r="F333" s="381"/>
      <c r="G333" s="381"/>
      <c r="H333" s="381"/>
    </row>
    <row r="334" spans="1:8">
      <c r="A334" s="382"/>
      <c r="B334" s="345"/>
      <c r="C334" s="345"/>
      <c r="D334" s="345"/>
      <c r="E334" s="345"/>
      <c r="F334" s="381"/>
      <c r="G334" s="381"/>
      <c r="H334" s="381"/>
    </row>
    <row r="335" spans="1:8">
      <c r="A335" s="382"/>
      <c r="B335" s="345"/>
      <c r="C335" s="345"/>
      <c r="D335" s="345"/>
      <c r="E335" s="345"/>
      <c r="F335" s="381"/>
      <c r="G335" s="381"/>
      <c r="H335" s="381"/>
    </row>
    <row r="336" spans="1:8">
      <c r="A336" s="382"/>
      <c r="B336" s="345"/>
      <c r="C336" s="345"/>
      <c r="D336" s="345"/>
      <c r="E336" s="345"/>
      <c r="F336" s="381"/>
      <c r="G336" s="381"/>
      <c r="H336" s="381"/>
    </row>
    <row r="337" spans="1:8">
      <c r="A337" s="382"/>
      <c r="B337" s="345"/>
      <c r="C337" s="345"/>
      <c r="D337" s="345"/>
      <c r="E337" s="345"/>
      <c r="F337" s="381"/>
      <c r="G337" s="381"/>
      <c r="H337" s="381"/>
    </row>
    <row r="338" spans="1:8">
      <c r="A338" s="382"/>
      <c r="B338" s="345"/>
      <c r="C338" s="345"/>
      <c r="D338" s="345"/>
      <c r="E338" s="345"/>
      <c r="F338" s="381"/>
      <c r="G338" s="381"/>
      <c r="H338" s="381"/>
    </row>
    <row r="339" spans="1:8">
      <c r="A339" s="382"/>
      <c r="B339" s="345"/>
      <c r="C339" s="345"/>
      <c r="D339" s="345"/>
      <c r="E339" s="345"/>
      <c r="F339" s="381"/>
      <c r="G339" s="381"/>
      <c r="H339" s="381"/>
    </row>
    <row r="340" spans="1:8">
      <c r="A340" s="382"/>
      <c r="B340" s="345"/>
      <c r="C340" s="345"/>
      <c r="D340" s="345"/>
      <c r="E340" s="345"/>
      <c r="F340" s="381"/>
      <c r="G340" s="381"/>
      <c r="H340" s="381"/>
    </row>
    <row r="341" spans="1:8">
      <c r="A341" s="382"/>
      <c r="B341" s="345"/>
      <c r="C341" s="345"/>
      <c r="D341" s="345"/>
      <c r="E341" s="345"/>
      <c r="F341" s="381"/>
      <c r="G341" s="381"/>
      <c r="H341" s="381"/>
    </row>
    <row r="342" spans="1:8">
      <c r="A342" s="382"/>
      <c r="B342" s="345"/>
      <c r="C342" s="345"/>
      <c r="D342" s="345"/>
      <c r="E342" s="345"/>
      <c r="F342" s="381"/>
      <c r="G342" s="381"/>
      <c r="H342" s="381"/>
    </row>
    <row r="343" spans="1:8">
      <c r="A343" s="382"/>
      <c r="B343" s="345"/>
      <c r="C343" s="345"/>
      <c r="D343" s="345"/>
      <c r="E343" s="345"/>
      <c r="F343" s="381"/>
      <c r="G343" s="381"/>
      <c r="H343" s="381"/>
    </row>
    <row r="344" spans="1:8">
      <c r="A344" s="382"/>
      <c r="B344" s="345"/>
      <c r="C344" s="345"/>
      <c r="D344" s="345"/>
      <c r="E344" s="345"/>
      <c r="F344" s="381"/>
      <c r="G344" s="381"/>
      <c r="H344" s="381"/>
    </row>
    <row r="345" spans="1:8">
      <c r="A345" s="382"/>
      <c r="B345" s="345"/>
      <c r="C345" s="345"/>
      <c r="D345" s="345"/>
      <c r="E345" s="345"/>
      <c r="F345" s="381"/>
      <c r="G345" s="381"/>
      <c r="H345" s="381"/>
    </row>
    <row r="346" spans="1:8">
      <c r="A346" s="382"/>
      <c r="B346" s="345"/>
      <c r="C346" s="345"/>
      <c r="D346" s="345"/>
      <c r="E346" s="345"/>
      <c r="F346" s="381"/>
      <c r="G346" s="381"/>
      <c r="H346" s="381"/>
    </row>
    <row r="347" spans="1:8">
      <c r="A347" s="382"/>
      <c r="B347" s="345"/>
      <c r="C347" s="345"/>
      <c r="D347" s="345"/>
      <c r="E347" s="345"/>
      <c r="F347" s="381"/>
      <c r="G347" s="381"/>
      <c r="H347" s="381"/>
    </row>
    <row r="348" spans="1:8">
      <c r="A348" s="382"/>
      <c r="B348" s="345"/>
      <c r="C348" s="345"/>
      <c r="D348" s="345"/>
      <c r="E348" s="345"/>
      <c r="F348" s="381"/>
      <c r="G348" s="381"/>
      <c r="H348" s="381"/>
    </row>
    <row r="349" spans="1:8">
      <c r="A349" s="382"/>
      <c r="B349" s="345"/>
      <c r="C349" s="345"/>
      <c r="D349" s="345"/>
      <c r="E349" s="345"/>
      <c r="F349" s="381"/>
      <c r="G349" s="381"/>
      <c r="H349" s="381"/>
    </row>
    <row r="350" spans="1:8">
      <c r="A350" s="382"/>
      <c r="B350" s="345"/>
      <c r="C350" s="345"/>
      <c r="D350" s="345"/>
      <c r="E350" s="345"/>
      <c r="F350" s="381"/>
      <c r="G350" s="381"/>
      <c r="H350" s="381"/>
    </row>
    <row r="351" spans="1:8">
      <c r="A351" s="382"/>
      <c r="B351" s="345"/>
      <c r="C351" s="345"/>
      <c r="D351" s="345"/>
      <c r="E351" s="345"/>
      <c r="F351" s="381"/>
      <c r="G351" s="381"/>
      <c r="H351" s="381"/>
    </row>
    <row r="352" spans="1:8">
      <c r="A352" s="382"/>
      <c r="B352" s="345"/>
      <c r="C352" s="345"/>
      <c r="D352" s="345"/>
      <c r="E352" s="345"/>
      <c r="F352" s="381"/>
      <c r="G352" s="381"/>
      <c r="H352" s="381"/>
    </row>
    <row r="353" spans="1:8">
      <c r="A353" s="382"/>
      <c r="B353" s="345"/>
      <c r="C353" s="345"/>
      <c r="D353" s="345"/>
      <c r="E353" s="345"/>
      <c r="F353" s="381"/>
      <c r="G353" s="381"/>
      <c r="H353" s="381"/>
    </row>
    <row r="354" spans="1:8">
      <c r="A354" s="382"/>
      <c r="B354" s="345"/>
      <c r="C354" s="345"/>
      <c r="D354" s="345"/>
      <c r="E354" s="345"/>
      <c r="F354" s="381"/>
      <c r="G354" s="381"/>
      <c r="H354" s="381"/>
    </row>
    <row r="355" spans="1:8">
      <c r="A355" s="382"/>
      <c r="B355" s="345"/>
      <c r="C355" s="345"/>
      <c r="D355" s="345"/>
      <c r="E355" s="345"/>
      <c r="F355" s="381"/>
      <c r="G355" s="381"/>
      <c r="H355" s="381"/>
    </row>
    <row r="356" spans="1:8">
      <c r="A356" s="382"/>
      <c r="B356" s="345"/>
      <c r="C356" s="345"/>
      <c r="D356" s="345"/>
      <c r="E356" s="345"/>
      <c r="F356" s="381"/>
      <c r="G356" s="381"/>
      <c r="H356" s="381"/>
    </row>
    <row r="357" spans="1:8">
      <c r="A357" s="382"/>
      <c r="B357" s="345"/>
      <c r="C357" s="345"/>
      <c r="D357" s="345"/>
      <c r="E357" s="345"/>
      <c r="F357" s="381"/>
      <c r="G357" s="381"/>
      <c r="H357" s="381"/>
    </row>
    <row r="358" spans="1:8">
      <c r="A358" s="382"/>
      <c r="B358" s="345"/>
      <c r="C358" s="345"/>
      <c r="D358" s="345"/>
      <c r="E358" s="345"/>
      <c r="F358" s="381"/>
      <c r="G358" s="381"/>
      <c r="H358" s="381"/>
    </row>
    <row r="359" spans="1:8">
      <c r="A359" s="382"/>
      <c r="B359" s="345"/>
      <c r="C359" s="345"/>
      <c r="D359" s="345"/>
      <c r="E359" s="345"/>
      <c r="F359" s="381"/>
      <c r="G359" s="381"/>
      <c r="H359" s="381"/>
    </row>
    <row r="360" spans="1:8">
      <c r="A360" s="382"/>
      <c r="B360" s="345"/>
      <c r="C360" s="345"/>
      <c r="D360" s="345"/>
      <c r="E360" s="345"/>
      <c r="F360" s="381"/>
      <c r="G360" s="381"/>
      <c r="H360" s="381"/>
    </row>
    <row r="361" spans="1:8">
      <c r="A361" s="382"/>
      <c r="B361" s="345"/>
      <c r="C361" s="345"/>
      <c r="D361" s="345"/>
      <c r="E361" s="345"/>
      <c r="F361" s="381"/>
      <c r="G361" s="381"/>
      <c r="H361" s="381"/>
    </row>
    <row r="362" spans="1:8">
      <c r="A362" s="382"/>
      <c r="B362" s="345"/>
      <c r="C362" s="345"/>
      <c r="D362" s="345"/>
      <c r="E362" s="345"/>
      <c r="F362" s="381"/>
      <c r="G362" s="381"/>
      <c r="H362" s="381"/>
    </row>
    <row r="363" spans="1:8">
      <c r="A363" s="382"/>
      <c r="B363" s="345"/>
      <c r="C363" s="345"/>
      <c r="D363" s="345"/>
      <c r="E363" s="345"/>
      <c r="F363" s="381"/>
      <c r="G363" s="381"/>
      <c r="H363" s="381"/>
    </row>
    <row r="364" spans="1:8">
      <c r="A364" s="382"/>
      <c r="B364" s="345"/>
      <c r="C364" s="345"/>
      <c r="D364" s="345"/>
      <c r="E364" s="345"/>
      <c r="F364" s="381"/>
      <c r="G364" s="381"/>
      <c r="H364" s="381"/>
    </row>
    <row r="365" spans="1:8">
      <c r="A365" s="345"/>
      <c r="B365" s="345"/>
      <c r="C365" s="345"/>
      <c r="D365" s="345"/>
      <c r="E365" s="345"/>
      <c r="F365" s="381"/>
      <c r="G365" s="381"/>
      <c r="H365" s="381"/>
    </row>
    <row r="366" spans="1:8">
      <c r="A366" s="345"/>
      <c r="B366" s="345"/>
      <c r="C366" s="345"/>
      <c r="D366" s="345"/>
      <c r="E366" s="345"/>
      <c r="F366" s="381"/>
      <c r="G366" s="381"/>
      <c r="H366" s="381"/>
    </row>
    <row r="367" spans="1:8">
      <c r="A367" s="345"/>
      <c r="B367" s="345"/>
      <c r="C367" s="345"/>
      <c r="D367" s="345"/>
      <c r="E367" s="345"/>
      <c r="F367" s="381"/>
      <c r="G367" s="381"/>
      <c r="H367" s="381"/>
    </row>
    <row r="368" spans="1:8">
      <c r="A368" s="345"/>
      <c r="B368" s="345"/>
      <c r="C368" s="345"/>
      <c r="D368" s="345"/>
      <c r="E368" s="345"/>
      <c r="F368" s="381"/>
      <c r="G368" s="381"/>
      <c r="H368" s="381"/>
    </row>
    <row r="369" spans="1:8">
      <c r="A369" s="345"/>
      <c r="B369" s="345"/>
      <c r="C369" s="345"/>
      <c r="D369" s="345"/>
      <c r="E369" s="345"/>
      <c r="F369" s="381"/>
      <c r="G369" s="381"/>
      <c r="H369" s="381"/>
    </row>
    <row r="370" spans="1:8">
      <c r="A370" s="345"/>
      <c r="B370" s="345"/>
      <c r="C370" s="345"/>
      <c r="D370" s="345"/>
      <c r="E370" s="345"/>
      <c r="F370" s="381"/>
      <c r="G370" s="381"/>
      <c r="H370" s="381"/>
    </row>
    <row r="371" spans="1:8">
      <c r="A371" s="345"/>
      <c r="B371" s="345"/>
      <c r="C371" s="345"/>
      <c r="D371" s="345"/>
      <c r="E371" s="345"/>
      <c r="F371" s="381"/>
      <c r="G371" s="381"/>
      <c r="H371" s="381"/>
    </row>
    <row r="372" spans="1:8">
      <c r="A372" s="345"/>
      <c r="B372" s="345"/>
      <c r="C372" s="345"/>
      <c r="D372" s="345"/>
      <c r="E372" s="345"/>
      <c r="F372" s="381"/>
      <c r="G372" s="381"/>
      <c r="H372" s="381"/>
    </row>
    <row r="373" spans="1:8">
      <c r="A373" s="345"/>
      <c r="B373" s="345"/>
      <c r="C373" s="345"/>
      <c r="D373" s="345"/>
      <c r="E373" s="345"/>
      <c r="F373" s="381"/>
      <c r="G373" s="381"/>
      <c r="H373" s="381"/>
    </row>
    <row r="374" spans="1:8">
      <c r="A374" s="345"/>
      <c r="B374" s="345"/>
      <c r="C374" s="345"/>
      <c r="D374" s="345"/>
      <c r="E374" s="345"/>
      <c r="F374" s="381"/>
      <c r="G374" s="381"/>
      <c r="H374" s="381"/>
    </row>
    <row r="375" spans="1:8">
      <c r="A375" s="345"/>
      <c r="B375" s="345"/>
      <c r="C375" s="345"/>
      <c r="D375" s="345"/>
      <c r="E375" s="345"/>
      <c r="F375" s="381"/>
      <c r="G375" s="381"/>
      <c r="H375" s="381"/>
    </row>
    <row r="376" spans="1:8">
      <c r="A376" s="345"/>
      <c r="B376" s="345"/>
      <c r="C376" s="345"/>
      <c r="D376" s="345"/>
      <c r="E376" s="345"/>
      <c r="F376" s="381"/>
      <c r="G376" s="381"/>
      <c r="H376" s="381"/>
    </row>
    <row r="377" spans="1:8">
      <c r="A377" s="345"/>
      <c r="B377" s="345"/>
      <c r="C377" s="345"/>
      <c r="D377" s="345"/>
      <c r="E377" s="345"/>
      <c r="F377" s="381"/>
      <c r="G377" s="381"/>
      <c r="H377" s="381"/>
    </row>
    <row r="378" spans="1:8">
      <c r="A378" s="345"/>
      <c r="B378" s="345"/>
      <c r="C378" s="345"/>
      <c r="D378" s="345"/>
      <c r="E378" s="345"/>
      <c r="F378" s="381"/>
      <c r="G378" s="381"/>
      <c r="H378" s="381"/>
    </row>
    <row r="379" spans="1:8">
      <c r="A379" s="345"/>
      <c r="B379" s="345"/>
      <c r="C379" s="345"/>
      <c r="D379" s="345"/>
      <c r="E379" s="345"/>
      <c r="F379" s="381"/>
      <c r="G379" s="381"/>
      <c r="H379" s="381"/>
    </row>
    <row r="380" spans="1:8">
      <c r="A380" s="345"/>
      <c r="B380" s="345"/>
      <c r="C380" s="345"/>
      <c r="D380" s="345"/>
      <c r="E380" s="345"/>
      <c r="F380" s="381"/>
      <c r="G380" s="381"/>
      <c r="H380" s="381"/>
    </row>
    <row r="381" spans="1:8">
      <c r="A381" s="345"/>
      <c r="B381" s="345"/>
      <c r="C381" s="345"/>
      <c r="D381" s="345"/>
      <c r="E381" s="345"/>
      <c r="F381" s="381"/>
      <c r="G381" s="381"/>
      <c r="H381" s="381"/>
    </row>
    <row r="382" spans="1:8">
      <c r="A382" s="345"/>
      <c r="B382" s="345"/>
      <c r="C382" s="345"/>
      <c r="D382" s="345"/>
      <c r="E382" s="345"/>
      <c r="F382" s="381"/>
      <c r="G382" s="381"/>
      <c r="H382" s="381"/>
    </row>
  </sheetData>
  <sheetProtection insertColumns="0" insertRows="0" deleteColumns="0" deleteRows="0" selectLockedCells="1" autoFilter="0"/>
  <mergeCells count="3">
    <mergeCell ref="A1:H1"/>
    <mergeCell ref="B4:G4"/>
    <mergeCell ref="A2:G2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&amp;R&amp;"Arial,Kurzíva"&amp;8Rekonstrukce vodovodu a kanalizace Dolní Němčice
D.3 Dokumentace provozní elektroinstalace
PS-02 Elektroinstalace a MaR</oddHeader>
    <oddFooter>&amp;L&amp;"Arial,Kurzíva"&amp;8Technická specifikace - &amp;A &amp;R
&amp;"Arial,Kurzíva"&amp;8Strana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4716C-2485-41A1-9BAE-1AB3A542631E}">
  <dimension ref="A1:H20"/>
  <sheetViews>
    <sheetView zoomScale="120" zoomScaleNormal="120" workbookViewId="0">
      <selection activeCell="F18" sqref="F18"/>
    </sheetView>
  </sheetViews>
  <sheetFormatPr defaultColWidth="11.7109375" defaultRowHeight="10.199999999999999"/>
  <cols>
    <col min="1" max="1" width="9.5703125" style="344" customWidth="1"/>
    <col min="2" max="2" width="89.85546875" style="343" customWidth="1"/>
    <col min="3" max="3" width="17.85546875" style="343" customWidth="1"/>
    <col min="4" max="4" width="6.28515625" style="342" customWidth="1"/>
    <col min="5" max="5" width="10.7109375" style="341" customWidth="1"/>
    <col min="6" max="6" width="16" style="339" customWidth="1"/>
    <col min="7" max="7" width="18" style="339" customWidth="1"/>
    <col min="8" max="8" width="11.7109375" style="340"/>
    <col min="9" max="16384" width="11.7109375" style="339"/>
  </cols>
  <sheetData>
    <row r="1" spans="1:8" ht="21.9" customHeight="1">
      <c r="A1" s="375" t="s">
        <v>3321</v>
      </c>
      <c r="B1" s="374"/>
      <c r="C1" s="374"/>
      <c r="D1" s="374"/>
      <c r="E1" s="374"/>
      <c r="F1" s="374"/>
      <c r="G1" s="373"/>
      <c r="H1" s="339"/>
    </row>
    <row r="2" spans="1:8" ht="21.9" customHeight="1">
      <c r="A2" s="372" t="s">
        <v>3320</v>
      </c>
      <c r="B2" s="371"/>
      <c r="C2" s="371"/>
      <c r="D2" s="371"/>
      <c r="E2" s="371"/>
      <c r="F2" s="370"/>
      <c r="G2" s="369">
        <f>ROUND(G4+G7,2)</f>
        <v>0</v>
      </c>
      <c r="H2" s="339"/>
    </row>
    <row r="3" spans="1:8" ht="12">
      <c r="A3" s="368" t="s">
        <v>3319</v>
      </c>
      <c r="B3" s="368" t="s">
        <v>64</v>
      </c>
      <c r="C3" s="368" t="s">
        <v>3318</v>
      </c>
      <c r="D3" s="367" t="s">
        <v>3317</v>
      </c>
      <c r="E3" s="367" t="s">
        <v>3316</v>
      </c>
      <c r="F3" s="366" t="s">
        <v>3315</v>
      </c>
      <c r="G3" s="365" t="s">
        <v>3314</v>
      </c>
      <c r="H3" s="339"/>
    </row>
    <row r="4" spans="1:8">
      <c r="A4" s="359" t="s">
        <v>187</v>
      </c>
      <c r="B4" s="358" t="s">
        <v>1121</v>
      </c>
      <c r="C4" s="358"/>
      <c r="D4" s="358"/>
      <c r="E4" s="358"/>
      <c r="F4" s="358"/>
      <c r="G4" s="357">
        <f>ROUND(SUM(G5:G6),2)</f>
        <v>0</v>
      </c>
      <c r="H4" s="339"/>
    </row>
    <row r="5" spans="1:8">
      <c r="A5" s="353" t="s">
        <v>3313</v>
      </c>
      <c r="B5" s="352" t="s">
        <v>3312</v>
      </c>
      <c r="C5" s="352"/>
      <c r="D5" s="364" t="s">
        <v>1014</v>
      </c>
      <c r="E5" s="356">
        <v>1</v>
      </c>
      <c r="F5" s="363"/>
      <c r="G5" s="348">
        <f>E5*F5</f>
        <v>0</v>
      </c>
      <c r="H5" s="339"/>
    </row>
    <row r="6" spans="1:8" ht="11.25" customHeight="1">
      <c r="A6" s="353"/>
      <c r="B6" s="352"/>
      <c r="C6" s="352"/>
      <c r="D6" s="362"/>
      <c r="E6" s="351"/>
      <c r="F6" s="361"/>
      <c r="G6" s="360"/>
      <c r="H6" s="339"/>
    </row>
    <row r="7" spans="1:8" ht="11.25" customHeight="1">
      <c r="A7" s="359" t="s">
        <v>167</v>
      </c>
      <c r="B7" s="358" t="s">
        <v>3311</v>
      </c>
      <c r="C7" s="358"/>
      <c r="D7" s="358"/>
      <c r="E7" s="358"/>
      <c r="F7" s="358"/>
      <c r="G7" s="357">
        <f>ROUND(SUM(G8:G19),2)</f>
        <v>0</v>
      </c>
      <c r="H7" s="339"/>
    </row>
    <row r="8" spans="1:8" ht="11.25" customHeight="1">
      <c r="A8" s="353" t="s">
        <v>3310</v>
      </c>
      <c r="B8" s="354" t="s">
        <v>3309</v>
      </c>
      <c r="C8" s="351"/>
      <c r="D8" s="351" t="s">
        <v>1014</v>
      </c>
      <c r="E8" s="356">
        <v>1</v>
      </c>
      <c r="F8" s="355"/>
      <c r="G8" s="348">
        <f>E8*F8</f>
        <v>0</v>
      </c>
      <c r="H8" s="339"/>
    </row>
    <row r="9" spans="1:8" ht="11.25" customHeight="1">
      <c r="A9" s="353" t="s">
        <v>3308</v>
      </c>
      <c r="B9" s="346" t="s">
        <v>3307</v>
      </c>
      <c r="C9" s="351"/>
      <c r="D9" s="351" t="s">
        <v>1014</v>
      </c>
      <c r="E9" s="350">
        <v>1</v>
      </c>
      <c r="F9" s="355"/>
      <c r="G9" s="348">
        <f>E9*F9</f>
        <v>0</v>
      </c>
      <c r="H9" s="339"/>
    </row>
    <row r="10" spans="1:8" ht="11.25" customHeight="1">
      <c r="A10" s="353" t="s">
        <v>3306</v>
      </c>
      <c r="B10" s="346" t="s">
        <v>3305</v>
      </c>
      <c r="C10" s="351"/>
      <c r="D10" s="351" t="s">
        <v>1014</v>
      </c>
      <c r="E10" s="350">
        <v>1</v>
      </c>
      <c r="F10" s="355"/>
      <c r="G10" s="348">
        <f>E10*F10</f>
        <v>0</v>
      </c>
      <c r="H10" s="339"/>
    </row>
    <row r="11" spans="1:8" ht="11.25" customHeight="1">
      <c r="A11" s="353" t="s">
        <v>3304</v>
      </c>
      <c r="B11" s="346" t="s">
        <v>3303</v>
      </c>
      <c r="C11" s="351"/>
      <c r="D11" s="351" t="s">
        <v>1014</v>
      </c>
      <c r="E11" s="350">
        <v>1</v>
      </c>
      <c r="F11" s="349"/>
      <c r="G11" s="348">
        <f>E11*F11</f>
        <v>0</v>
      </c>
      <c r="H11" s="339"/>
    </row>
    <row r="12" spans="1:8" ht="11.25" customHeight="1">
      <c r="A12" s="353" t="s">
        <v>3302</v>
      </c>
      <c r="B12" s="346" t="s">
        <v>3301</v>
      </c>
      <c r="C12" s="351"/>
      <c r="D12" s="351" t="s">
        <v>1014</v>
      </c>
      <c r="E12" s="350">
        <v>1</v>
      </c>
      <c r="F12" s="349"/>
      <c r="G12" s="348">
        <f>E12*F12</f>
        <v>0</v>
      </c>
      <c r="H12" s="339"/>
    </row>
    <row r="13" spans="1:8" ht="11.25" customHeight="1">
      <c r="A13" s="353" t="s">
        <v>3300</v>
      </c>
      <c r="B13" s="346" t="s">
        <v>3299</v>
      </c>
      <c r="C13" s="351"/>
      <c r="D13" s="351" t="s">
        <v>1014</v>
      </c>
      <c r="E13" s="350">
        <v>1</v>
      </c>
      <c r="F13" s="349"/>
      <c r="G13" s="348">
        <f>E13*F13</f>
        <v>0</v>
      </c>
      <c r="H13" s="339"/>
    </row>
    <row r="14" spans="1:8" ht="11.25" customHeight="1">
      <c r="A14" s="353" t="s">
        <v>3298</v>
      </c>
      <c r="B14" s="346" t="s">
        <v>3297</v>
      </c>
      <c r="C14" s="351"/>
      <c r="D14" s="351" t="s">
        <v>1014</v>
      </c>
      <c r="E14" s="350">
        <v>1</v>
      </c>
      <c r="F14" s="349"/>
      <c r="G14" s="348">
        <f>E14*F14</f>
        <v>0</v>
      </c>
      <c r="H14" s="339"/>
    </row>
    <row r="15" spans="1:8">
      <c r="A15" s="353" t="s">
        <v>3296</v>
      </c>
      <c r="B15" s="354" t="s">
        <v>3295</v>
      </c>
      <c r="C15" s="351"/>
      <c r="D15" s="351" t="s">
        <v>1014</v>
      </c>
      <c r="E15" s="350">
        <v>1</v>
      </c>
      <c r="F15" s="349"/>
      <c r="G15" s="348">
        <f>E15*F15</f>
        <v>0</v>
      </c>
      <c r="H15" s="339"/>
    </row>
    <row r="16" spans="1:8">
      <c r="A16" s="353" t="s">
        <v>3294</v>
      </c>
      <c r="B16" s="352" t="s">
        <v>3293</v>
      </c>
      <c r="C16" s="351"/>
      <c r="D16" s="351" t="s">
        <v>1014</v>
      </c>
      <c r="E16" s="350">
        <v>1</v>
      </c>
      <c r="F16" s="349"/>
      <c r="G16" s="348">
        <f>E16*F16</f>
        <v>0</v>
      </c>
      <c r="H16" s="339"/>
    </row>
    <row r="17" spans="1:8">
      <c r="A17" s="353" t="s">
        <v>3292</v>
      </c>
      <c r="B17" s="346" t="s">
        <v>3291</v>
      </c>
      <c r="C17" s="351"/>
      <c r="D17" s="351" t="s">
        <v>1014</v>
      </c>
      <c r="E17" s="350">
        <v>1</v>
      </c>
      <c r="F17" s="349"/>
      <c r="G17" s="348">
        <f>E17*F17</f>
        <v>0</v>
      </c>
      <c r="H17" s="339"/>
    </row>
    <row r="18" spans="1:8">
      <c r="A18" s="353" t="s">
        <v>3290</v>
      </c>
      <c r="B18" s="352" t="s">
        <v>3289</v>
      </c>
      <c r="C18" s="351"/>
      <c r="D18" s="351" t="s">
        <v>1014</v>
      </c>
      <c r="E18" s="350">
        <v>1</v>
      </c>
      <c r="F18" s="349"/>
      <c r="G18" s="348">
        <f>E18*F18</f>
        <v>0</v>
      </c>
      <c r="H18" s="339"/>
    </row>
    <row r="19" spans="1:8" ht="11.25" customHeight="1">
      <c r="A19" s="346"/>
      <c r="B19" s="346"/>
      <c r="C19" s="346"/>
      <c r="D19" s="346"/>
      <c r="E19" s="346"/>
      <c r="F19" s="347"/>
      <c r="G19" s="346"/>
      <c r="H19" s="339"/>
    </row>
    <row r="20" spans="1:8">
      <c r="A20" s="339"/>
      <c r="B20" s="339"/>
      <c r="C20" s="339"/>
      <c r="D20" s="339"/>
      <c r="E20" s="339"/>
      <c r="F20" s="345"/>
      <c r="H20" s="339"/>
    </row>
  </sheetData>
  <mergeCells count="4">
    <mergeCell ref="A2:F2"/>
    <mergeCell ref="B4:F4"/>
    <mergeCell ref="B7:F7"/>
    <mergeCell ref="A1:G1"/>
  </mergeCells>
  <printOptions horizontalCentered="1"/>
  <pageMargins left="0.70866141732283472" right="0.70866141732283472" top="1.2598425196850394" bottom="0.78740157480314965" header="0.78740157480314965" footer="0.31496062992125984"/>
  <pageSetup paperSize="9" scale="98" firstPageNumber="2" orientation="landscape" r:id="rId1"/>
  <headerFooter>
    <oddHeader>&amp;R&amp;"Arial,Kurzíva"&amp;8Rekonstrukce vodovodu a kanalizace Dolní Němčice
D.3 Dokumentace provozní elektroinstalace
PS-02 Elektroinstalace a MaR</oddHeader>
    <oddFooter>&amp;L&amp;"Arial,Kurzíva"&amp;8Technická specifikace - &amp;A &amp;R
&amp;"Arial,Kurzíva"&amp;8Strana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61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123</v>
      </c>
      <c r="AZ2" s="159" t="s">
        <v>59</v>
      </c>
      <c r="BA2" s="159" t="s">
        <v>230</v>
      </c>
      <c r="BB2" s="159" t="s">
        <v>225</v>
      </c>
      <c r="BC2" s="159" t="s">
        <v>1123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1124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1125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ROUND(J105,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ROUND((SUM(BE105:BE618)),  2)</f>
        <v>0</v>
      </c>
      <c r="I35" s="94">
        <v>0.21</v>
      </c>
      <c r="J35" s="84">
        <f>ROUND(((SUM(BE105:BE618))*I35),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ROUND((SUM(BF105:BF618)),  2)</f>
        <v>0</v>
      </c>
      <c r="I36" s="94">
        <v>0.12</v>
      </c>
      <c r="J36" s="84">
        <f>ROUND(((SUM(BF105:BF618))*I36),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ROUND((SUM(BG105:BG618)),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ROUND((SUM(BH105:BH618)),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ROUND((SUM(BI105:BI618)),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SO-03 - Čerpací stanice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J105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J106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J107</f>
        <v>0</v>
      </c>
      <c r="L65" s="108"/>
    </row>
    <row r="66" spans="2:12" s="9" customFormat="1" ht="19.95" customHeight="1">
      <c r="B66" s="108"/>
      <c r="D66" s="109" t="s">
        <v>1126</v>
      </c>
      <c r="E66" s="110"/>
      <c r="F66" s="110"/>
      <c r="G66" s="110"/>
      <c r="H66" s="110"/>
      <c r="I66" s="110"/>
      <c r="J66" s="111">
        <f>J169</f>
        <v>0</v>
      </c>
      <c r="L66" s="108"/>
    </row>
    <row r="67" spans="2:12" s="9" customFormat="1" ht="19.95" customHeight="1">
      <c r="B67" s="108"/>
      <c r="D67" s="109" t="s">
        <v>241</v>
      </c>
      <c r="E67" s="110"/>
      <c r="F67" s="110"/>
      <c r="G67" s="110"/>
      <c r="H67" s="110"/>
      <c r="I67" s="110"/>
      <c r="J67" s="111">
        <f>J193</f>
        <v>0</v>
      </c>
      <c r="L67" s="108"/>
    </row>
    <row r="68" spans="2:12" s="9" customFormat="1" ht="19.95" customHeight="1">
      <c r="B68" s="108"/>
      <c r="D68" s="109" t="s">
        <v>242</v>
      </c>
      <c r="E68" s="110"/>
      <c r="F68" s="110"/>
      <c r="G68" s="110"/>
      <c r="H68" s="110"/>
      <c r="I68" s="110"/>
      <c r="J68" s="111">
        <f>J241</f>
        <v>0</v>
      </c>
      <c r="L68" s="108"/>
    </row>
    <row r="69" spans="2:12" s="9" customFormat="1" ht="19.95" customHeight="1">
      <c r="B69" s="108"/>
      <c r="D69" s="109" t="s">
        <v>243</v>
      </c>
      <c r="E69" s="110"/>
      <c r="F69" s="110"/>
      <c r="G69" s="110"/>
      <c r="H69" s="110"/>
      <c r="I69" s="110"/>
      <c r="J69" s="111">
        <f>J275</f>
        <v>0</v>
      </c>
      <c r="L69" s="108"/>
    </row>
    <row r="70" spans="2:12" s="9" customFormat="1" ht="19.95" customHeight="1">
      <c r="B70" s="108"/>
      <c r="D70" s="109" t="s">
        <v>1127</v>
      </c>
      <c r="E70" s="110"/>
      <c r="F70" s="110"/>
      <c r="G70" s="110"/>
      <c r="H70" s="110"/>
      <c r="I70" s="110"/>
      <c r="J70" s="111">
        <f>J288</f>
        <v>0</v>
      </c>
      <c r="L70" s="108"/>
    </row>
    <row r="71" spans="2:12" s="9" customFormat="1" ht="19.95" customHeight="1">
      <c r="B71" s="108"/>
      <c r="D71" s="109" t="s">
        <v>244</v>
      </c>
      <c r="E71" s="110"/>
      <c r="F71" s="110"/>
      <c r="G71" s="110"/>
      <c r="H71" s="110"/>
      <c r="I71" s="110"/>
      <c r="J71" s="111">
        <f>J300</f>
        <v>0</v>
      </c>
      <c r="L71" s="108"/>
    </row>
    <row r="72" spans="2:12" s="9" customFormat="1" ht="19.95" customHeight="1">
      <c r="B72" s="108"/>
      <c r="D72" s="109" t="s">
        <v>245</v>
      </c>
      <c r="E72" s="110"/>
      <c r="F72" s="110"/>
      <c r="G72" s="110"/>
      <c r="H72" s="110"/>
      <c r="I72" s="110"/>
      <c r="J72" s="111">
        <f>J348</f>
        <v>0</v>
      </c>
      <c r="L72" s="108"/>
    </row>
    <row r="73" spans="2:12" s="9" customFormat="1" ht="19.95" customHeight="1">
      <c r="B73" s="108"/>
      <c r="D73" s="109" t="s">
        <v>246</v>
      </c>
      <c r="E73" s="110"/>
      <c r="F73" s="110"/>
      <c r="G73" s="110"/>
      <c r="H73" s="110"/>
      <c r="I73" s="110"/>
      <c r="J73" s="111">
        <f>J468</f>
        <v>0</v>
      </c>
      <c r="L73" s="108"/>
    </row>
    <row r="74" spans="2:12" s="9" customFormat="1" ht="19.95" customHeight="1">
      <c r="B74" s="108"/>
      <c r="D74" s="109" t="s">
        <v>247</v>
      </c>
      <c r="E74" s="110"/>
      <c r="F74" s="110"/>
      <c r="G74" s="110"/>
      <c r="H74" s="110"/>
      <c r="I74" s="110"/>
      <c r="J74" s="111">
        <f>J478</f>
        <v>0</v>
      </c>
      <c r="L74" s="108"/>
    </row>
    <row r="75" spans="2:12" s="8" customFormat="1" ht="24.9" customHeight="1">
      <c r="B75" s="104"/>
      <c r="D75" s="105" t="s">
        <v>1128</v>
      </c>
      <c r="E75" s="106"/>
      <c r="F75" s="106"/>
      <c r="G75" s="106"/>
      <c r="H75" s="106"/>
      <c r="I75" s="106"/>
      <c r="J75" s="107">
        <f>J481</f>
        <v>0</v>
      </c>
      <c r="L75" s="104"/>
    </row>
    <row r="76" spans="2:12" s="9" customFormat="1" ht="19.95" customHeight="1">
      <c r="B76" s="108"/>
      <c r="D76" s="109" t="s">
        <v>1129</v>
      </c>
      <c r="E76" s="110"/>
      <c r="F76" s="110"/>
      <c r="G76" s="110"/>
      <c r="H76" s="110"/>
      <c r="I76" s="110"/>
      <c r="J76" s="111">
        <f>J482</f>
        <v>0</v>
      </c>
      <c r="L76" s="108"/>
    </row>
    <row r="77" spans="2:12" s="9" customFormat="1" ht="19.95" customHeight="1">
      <c r="B77" s="108"/>
      <c r="D77" s="109" t="s">
        <v>1130</v>
      </c>
      <c r="E77" s="110"/>
      <c r="F77" s="110"/>
      <c r="G77" s="110"/>
      <c r="H77" s="110"/>
      <c r="I77" s="110"/>
      <c r="J77" s="111">
        <f>J514</f>
        <v>0</v>
      </c>
      <c r="L77" s="108"/>
    </row>
    <row r="78" spans="2:12" s="9" customFormat="1" ht="19.95" customHeight="1">
      <c r="B78" s="108"/>
      <c r="D78" s="109" t="s">
        <v>1131</v>
      </c>
      <c r="E78" s="110"/>
      <c r="F78" s="110"/>
      <c r="G78" s="110"/>
      <c r="H78" s="110"/>
      <c r="I78" s="110"/>
      <c r="J78" s="111">
        <f>J525</f>
        <v>0</v>
      </c>
      <c r="L78" s="108"/>
    </row>
    <row r="79" spans="2:12" s="9" customFormat="1" ht="19.95" customHeight="1">
      <c r="B79" s="108"/>
      <c r="D79" s="109" t="s">
        <v>1132</v>
      </c>
      <c r="E79" s="110"/>
      <c r="F79" s="110"/>
      <c r="G79" s="110"/>
      <c r="H79" s="110"/>
      <c r="I79" s="110"/>
      <c r="J79" s="111">
        <f>J531</f>
        <v>0</v>
      </c>
      <c r="L79" s="108"/>
    </row>
    <row r="80" spans="2:12" s="9" customFormat="1" ht="19.95" customHeight="1">
      <c r="B80" s="108"/>
      <c r="D80" s="109" t="s">
        <v>1133</v>
      </c>
      <c r="E80" s="110"/>
      <c r="F80" s="110"/>
      <c r="G80" s="110"/>
      <c r="H80" s="110"/>
      <c r="I80" s="110"/>
      <c r="J80" s="111">
        <f>J553</f>
        <v>0</v>
      </c>
      <c r="L80" s="108"/>
    </row>
    <row r="81" spans="2:12" s="9" customFormat="1" ht="19.95" customHeight="1">
      <c r="B81" s="108"/>
      <c r="D81" s="109" t="s">
        <v>1134</v>
      </c>
      <c r="E81" s="110"/>
      <c r="F81" s="110"/>
      <c r="G81" s="110"/>
      <c r="H81" s="110"/>
      <c r="I81" s="110"/>
      <c r="J81" s="111">
        <f>J563</f>
        <v>0</v>
      </c>
      <c r="L81" s="108"/>
    </row>
    <row r="82" spans="2:12" s="8" customFormat="1" ht="24.9" customHeight="1">
      <c r="B82" s="104"/>
      <c r="D82" s="105" t="s">
        <v>1111</v>
      </c>
      <c r="E82" s="106"/>
      <c r="F82" s="106"/>
      <c r="G82" s="106"/>
      <c r="H82" s="106"/>
      <c r="I82" s="106"/>
      <c r="J82" s="107">
        <f>J567</f>
        <v>0</v>
      </c>
      <c r="L82" s="104"/>
    </row>
    <row r="83" spans="2:12" s="9" customFormat="1" ht="19.95" customHeight="1">
      <c r="B83" s="108"/>
      <c r="D83" s="109" t="s">
        <v>1135</v>
      </c>
      <c r="E83" s="110"/>
      <c r="F83" s="110"/>
      <c r="G83" s="110"/>
      <c r="H83" s="110"/>
      <c r="I83" s="110"/>
      <c r="J83" s="111">
        <f>J568</f>
        <v>0</v>
      </c>
      <c r="L83" s="108"/>
    </row>
    <row r="84" spans="2:12" s="1" customFormat="1" ht="21.75" customHeight="1">
      <c r="B84" s="33"/>
      <c r="L84" s="33"/>
    </row>
    <row r="85" spans="2:12" s="1" customFormat="1" ht="6.9" customHeight="1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33"/>
    </row>
    <row r="89" spans="2:12" s="1" customFormat="1" ht="6.9" customHeight="1">
      <c r="B89" s="44"/>
      <c r="C89" s="45"/>
      <c r="D89" s="45"/>
      <c r="E89" s="45"/>
      <c r="F89" s="45"/>
      <c r="G89" s="45"/>
      <c r="H89" s="45"/>
      <c r="I89" s="45"/>
      <c r="J89" s="45"/>
      <c r="K89" s="45"/>
      <c r="L89" s="33"/>
    </row>
    <row r="90" spans="2:12" s="1" customFormat="1" ht="24.9" customHeight="1">
      <c r="B90" s="33"/>
      <c r="C90" s="21" t="s">
        <v>153</v>
      </c>
      <c r="L90" s="33"/>
    </row>
    <row r="91" spans="2:12" s="1" customFormat="1" ht="6.9" customHeight="1">
      <c r="B91" s="33"/>
      <c r="L91" s="33"/>
    </row>
    <row r="92" spans="2:12" s="1" customFormat="1" ht="12" customHeight="1">
      <c r="B92" s="33"/>
      <c r="C92" s="27" t="s">
        <v>16</v>
      </c>
      <c r="L92" s="33"/>
    </row>
    <row r="93" spans="2:12" s="1" customFormat="1" ht="16.5" customHeight="1">
      <c r="B93" s="33"/>
      <c r="E93" s="327" t="str">
        <f>E7</f>
        <v>Rekonstrukce vodovodu a kanalizace Dolní Němčice - 2027</v>
      </c>
      <c r="F93" s="328"/>
      <c r="G93" s="328"/>
      <c r="H93" s="328"/>
      <c r="L93" s="33"/>
    </row>
    <row r="94" spans="2:12" ht="12" customHeight="1">
      <c r="B94" s="20"/>
      <c r="C94" s="27" t="s">
        <v>143</v>
      </c>
      <c r="L94" s="20"/>
    </row>
    <row r="95" spans="2:12" s="1" customFormat="1" ht="16.5" customHeight="1">
      <c r="B95" s="33"/>
      <c r="E95" s="327" t="s">
        <v>1109</v>
      </c>
      <c r="F95" s="329"/>
      <c r="G95" s="329"/>
      <c r="H95" s="329"/>
      <c r="L95" s="33"/>
    </row>
    <row r="96" spans="2:12" s="1" customFormat="1" ht="12" customHeight="1">
      <c r="B96" s="33"/>
      <c r="C96" s="27" t="s">
        <v>236</v>
      </c>
      <c r="L96" s="33"/>
    </row>
    <row r="97" spans="2:65" s="1" customFormat="1" ht="16.5" customHeight="1">
      <c r="B97" s="33"/>
      <c r="E97" s="291" t="str">
        <f>E11</f>
        <v>SO-03 - Čerpací stanice</v>
      </c>
      <c r="F97" s="329"/>
      <c r="G97" s="329"/>
      <c r="H97" s="329"/>
      <c r="L97" s="33"/>
    </row>
    <row r="98" spans="2:65" s="1" customFormat="1" ht="6.9" customHeight="1">
      <c r="B98" s="33"/>
      <c r="L98" s="33"/>
    </row>
    <row r="99" spans="2:65" s="1" customFormat="1" ht="12" customHeight="1">
      <c r="B99" s="33"/>
      <c r="C99" s="27" t="s">
        <v>22</v>
      </c>
      <c r="F99" s="25" t="str">
        <f>F14</f>
        <v>Dolní Němčice</v>
      </c>
      <c r="I99" s="27" t="s">
        <v>24</v>
      </c>
      <c r="J99" s="50" t="str">
        <f>IF(J14="","",J14)</f>
        <v>16. 2. 2021</v>
      </c>
      <c r="L99" s="33"/>
    </row>
    <row r="100" spans="2:65" s="1" customFormat="1" ht="6.9" customHeight="1">
      <c r="B100" s="33"/>
      <c r="L100" s="33"/>
    </row>
    <row r="101" spans="2:65" s="1" customFormat="1" ht="15.15" customHeight="1">
      <c r="B101" s="33"/>
      <c r="C101" s="27" t="s">
        <v>30</v>
      </c>
      <c r="F101" s="25" t="str">
        <f>E17</f>
        <v>Město Dačice</v>
      </c>
      <c r="I101" s="27" t="s">
        <v>38</v>
      </c>
      <c r="J101" s="31" t="str">
        <f>E23</f>
        <v>VAK projekt s.r.o.</v>
      </c>
      <c r="L101" s="33"/>
    </row>
    <row r="102" spans="2:65" s="1" customFormat="1" ht="25.65" customHeight="1">
      <c r="B102" s="33"/>
      <c r="C102" s="27" t="s">
        <v>36</v>
      </c>
      <c r="F102" s="25" t="str">
        <f>IF(E20="","",E20)</f>
        <v>Vyplň údaj</v>
      </c>
      <c r="I102" s="27" t="s">
        <v>43</v>
      </c>
      <c r="J102" s="31" t="str">
        <f>E26</f>
        <v>Ing. Martina Zamlinská</v>
      </c>
      <c r="L102" s="33"/>
    </row>
    <row r="103" spans="2:65" s="1" customFormat="1" ht="10.35" customHeight="1">
      <c r="B103" s="33"/>
      <c r="L103" s="33"/>
    </row>
    <row r="104" spans="2:65" s="10" customFormat="1" ht="29.25" customHeight="1">
      <c r="B104" s="112"/>
      <c r="C104" s="113" t="s">
        <v>154</v>
      </c>
      <c r="D104" s="114" t="s">
        <v>67</v>
      </c>
      <c r="E104" s="114" t="s">
        <v>63</v>
      </c>
      <c r="F104" s="114" t="s">
        <v>64</v>
      </c>
      <c r="G104" s="114" t="s">
        <v>155</v>
      </c>
      <c r="H104" s="114" t="s">
        <v>156</v>
      </c>
      <c r="I104" s="114" t="s">
        <v>157</v>
      </c>
      <c r="J104" s="114" t="s">
        <v>147</v>
      </c>
      <c r="K104" s="115" t="s">
        <v>158</v>
      </c>
      <c r="L104" s="112"/>
      <c r="M104" s="57" t="s">
        <v>44</v>
      </c>
      <c r="N104" s="58" t="s">
        <v>52</v>
      </c>
      <c r="O104" s="58" t="s">
        <v>159</v>
      </c>
      <c r="P104" s="58" t="s">
        <v>160</v>
      </c>
      <c r="Q104" s="58" t="s">
        <v>161</v>
      </c>
      <c r="R104" s="58" t="s">
        <v>162</v>
      </c>
      <c r="S104" s="58" t="s">
        <v>163</v>
      </c>
      <c r="T104" s="59" t="s">
        <v>164</v>
      </c>
    </row>
    <row r="105" spans="2:65" s="1" customFormat="1" ht="22.8" customHeight="1">
      <c r="B105" s="33"/>
      <c r="C105" s="62" t="s">
        <v>165</v>
      </c>
      <c r="J105" s="116">
        <f>BK105</f>
        <v>0</v>
      </c>
      <c r="L105" s="33"/>
      <c r="M105" s="60"/>
      <c r="N105" s="51"/>
      <c r="O105" s="51"/>
      <c r="P105" s="117">
        <f>P106+P481+P567</f>
        <v>0</v>
      </c>
      <c r="Q105" s="51"/>
      <c r="R105" s="117">
        <f>R106+R481+R567</f>
        <v>78.550515439999998</v>
      </c>
      <c r="S105" s="51"/>
      <c r="T105" s="118">
        <f>T106+T481+T567</f>
        <v>38.782599999999995</v>
      </c>
      <c r="AT105" s="17" t="s">
        <v>81</v>
      </c>
      <c r="AU105" s="17" t="s">
        <v>148</v>
      </c>
      <c r="BK105" s="119">
        <f>BK106+BK481+BK567</f>
        <v>0</v>
      </c>
    </row>
    <row r="106" spans="2:65" s="11" customFormat="1" ht="25.95" customHeight="1">
      <c r="B106" s="120"/>
      <c r="D106" s="121" t="s">
        <v>81</v>
      </c>
      <c r="E106" s="122" t="s">
        <v>248</v>
      </c>
      <c r="F106" s="122" t="s">
        <v>249</v>
      </c>
      <c r="I106" s="123"/>
      <c r="J106" s="124">
        <f>BK106</f>
        <v>0</v>
      </c>
      <c r="L106" s="120"/>
      <c r="M106" s="125"/>
      <c r="P106" s="126">
        <f>P107+P169+P193+P241+P275+P288+P300+P348+P468+P478</f>
        <v>0</v>
      </c>
      <c r="R106" s="126">
        <f>R107+R169+R193+R241+R275+R288+R300+R348+R468+R478</f>
        <v>77.157171140000003</v>
      </c>
      <c r="T106" s="127">
        <f>T107+T169+T193+T241+T275+T288+T300+T348+T468+T478</f>
        <v>36.757599999999996</v>
      </c>
      <c r="AR106" s="121" t="s">
        <v>90</v>
      </c>
      <c r="AT106" s="128" t="s">
        <v>81</v>
      </c>
      <c r="AU106" s="128" t="s">
        <v>82</v>
      </c>
      <c r="AY106" s="121" t="s">
        <v>168</v>
      </c>
      <c r="BK106" s="129">
        <f>BK107+BK169+BK193+BK241+BK275+BK288+BK300+BK348+BK468+BK478</f>
        <v>0</v>
      </c>
    </row>
    <row r="107" spans="2:65" s="11" customFormat="1" ht="22.8" customHeight="1">
      <c r="B107" s="120"/>
      <c r="D107" s="121" t="s">
        <v>81</v>
      </c>
      <c r="E107" s="130" t="s">
        <v>90</v>
      </c>
      <c r="F107" s="130" t="s">
        <v>250</v>
      </c>
      <c r="I107" s="123"/>
      <c r="J107" s="131">
        <f>BK107</f>
        <v>0</v>
      </c>
      <c r="L107" s="120"/>
      <c r="M107" s="125"/>
      <c r="P107" s="126">
        <f>SUM(P108:P168)</f>
        <v>0</v>
      </c>
      <c r="R107" s="126">
        <f>SUM(R108:R168)</f>
        <v>3.1452239999999998</v>
      </c>
      <c r="T107" s="127">
        <f>SUM(T108:T168)</f>
        <v>0</v>
      </c>
      <c r="AR107" s="121" t="s">
        <v>90</v>
      </c>
      <c r="AT107" s="128" t="s">
        <v>81</v>
      </c>
      <c r="AU107" s="128" t="s">
        <v>90</v>
      </c>
      <c r="AY107" s="121" t="s">
        <v>168</v>
      </c>
      <c r="BK107" s="129">
        <f>SUM(BK108:BK168)</f>
        <v>0</v>
      </c>
    </row>
    <row r="108" spans="2:65" s="1" customFormat="1" ht="16.5" customHeight="1">
      <c r="B108" s="33"/>
      <c r="C108" s="132" t="s">
        <v>90</v>
      </c>
      <c r="D108" s="132" t="s">
        <v>171</v>
      </c>
      <c r="E108" s="133" t="s">
        <v>270</v>
      </c>
      <c r="F108" s="134" t="s">
        <v>271</v>
      </c>
      <c r="G108" s="135" t="s">
        <v>272</v>
      </c>
      <c r="H108" s="136">
        <v>0.8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3.0000000000000001E-5</v>
      </c>
      <c r="R108" s="141">
        <f>Q108*H108</f>
        <v>2.4000000000000001E-5</v>
      </c>
      <c r="S108" s="141">
        <v>0</v>
      </c>
      <c r="T108" s="142">
        <f>S108*H108</f>
        <v>0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1136</v>
      </c>
    </row>
    <row r="109" spans="2:65" s="1" customFormat="1" ht="10.199999999999999">
      <c r="B109" s="33"/>
      <c r="D109" s="160" t="s">
        <v>256</v>
      </c>
      <c r="F109" s="161" t="s">
        <v>274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1137</v>
      </c>
      <c r="H110" s="152">
        <v>0.8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21</v>
      </c>
      <c r="D111" s="132" t="s">
        <v>171</v>
      </c>
      <c r="E111" s="133" t="s">
        <v>276</v>
      </c>
      <c r="F111" s="134" t="s">
        <v>277</v>
      </c>
      <c r="G111" s="135" t="s">
        <v>278</v>
      </c>
      <c r="H111" s="136">
        <v>0.1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1138</v>
      </c>
    </row>
    <row r="112" spans="2:65" s="1" customFormat="1" ht="10.199999999999999">
      <c r="B112" s="33"/>
      <c r="D112" s="160" t="s">
        <v>256</v>
      </c>
      <c r="F112" s="161" t="s">
        <v>280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1139</v>
      </c>
      <c r="H113" s="152">
        <v>0.1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16.5" customHeight="1">
      <c r="B114" s="33"/>
      <c r="C114" s="132" t="s">
        <v>183</v>
      </c>
      <c r="D114" s="132" t="s">
        <v>171</v>
      </c>
      <c r="E114" s="133" t="s">
        <v>1140</v>
      </c>
      <c r="F114" s="134" t="s">
        <v>1141</v>
      </c>
      <c r="G114" s="135" t="s">
        <v>253</v>
      </c>
      <c r="H114" s="136">
        <v>21.5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1142</v>
      </c>
    </row>
    <row r="115" spans="2:65" s="1" customFormat="1" ht="10.199999999999999">
      <c r="B115" s="33"/>
      <c r="D115" s="160" t="s">
        <v>256</v>
      </c>
      <c r="F115" s="161" t="s">
        <v>1143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1144</v>
      </c>
      <c r="H116" s="152">
        <v>13.5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82</v>
      </c>
      <c r="AY116" s="150" t="s">
        <v>168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1145</v>
      </c>
      <c r="H117" s="152">
        <v>8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82</v>
      </c>
      <c r="AY117" s="150" t="s">
        <v>168</v>
      </c>
    </row>
    <row r="118" spans="2:65" s="13" customFormat="1" ht="10.199999999999999">
      <c r="B118" s="162"/>
      <c r="D118" s="145" t="s">
        <v>182</v>
      </c>
      <c r="E118" s="163" t="s">
        <v>44</v>
      </c>
      <c r="F118" s="164" t="s">
        <v>264</v>
      </c>
      <c r="H118" s="165">
        <v>21.5</v>
      </c>
      <c r="I118" s="166"/>
      <c r="L118" s="162"/>
      <c r="M118" s="167"/>
      <c r="T118" s="168"/>
      <c r="AT118" s="163" t="s">
        <v>182</v>
      </c>
      <c r="AU118" s="163" t="s">
        <v>21</v>
      </c>
      <c r="AV118" s="13" t="s">
        <v>187</v>
      </c>
      <c r="AW118" s="13" t="s">
        <v>42</v>
      </c>
      <c r="AX118" s="13" t="s">
        <v>90</v>
      </c>
      <c r="AY118" s="163" t="s">
        <v>168</v>
      </c>
    </row>
    <row r="119" spans="2:65" s="1" customFormat="1" ht="21.75" customHeight="1">
      <c r="B119" s="33"/>
      <c r="C119" s="132" t="s">
        <v>187</v>
      </c>
      <c r="D119" s="132" t="s">
        <v>171</v>
      </c>
      <c r="E119" s="133" t="s">
        <v>1146</v>
      </c>
      <c r="F119" s="134" t="s">
        <v>1147</v>
      </c>
      <c r="G119" s="135" t="s">
        <v>225</v>
      </c>
      <c r="H119" s="136">
        <v>4.05</v>
      </c>
      <c r="I119" s="137"/>
      <c r="J119" s="138">
        <f>ROUND(I119*H119,2)</f>
        <v>0</v>
      </c>
      <c r="K119" s="134" t="s">
        <v>254</v>
      </c>
      <c r="L119" s="33"/>
      <c r="M119" s="139" t="s">
        <v>44</v>
      </c>
      <c r="N119" s="140" t="s">
        <v>53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187</v>
      </c>
      <c r="AT119" s="143" t="s">
        <v>171</v>
      </c>
      <c r="AU119" s="143" t="s">
        <v>21</v>
      </c>
      <c r="AY119" s="17" t="s">
        <v>168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90</v>
      </c>
      <c r="BK119" s="144">
        <f>ROUND(I119*H119,2)</f>
        <v>0</v>
      </c>
      <c r="BL119" s="17" t="s">
        <v>187</v>
      </c>
      <c r="BM119" s="143" t="s">
        <v>1148</v>
      </c>
    </row>
    <row r="120" spans="2:65" s="1" customFormat="1" ht="10.199999999999999">
      <c r="B120" s="33"/>
      <c r="D120" s="160" t="s">
        <v>256</v>
      </c>
      <c r="F120" s="161" t="s">
        <v>1149</v>
      </c>
      <c r="I120" s="147"/>
      <c r="L120" s="33"/>
      <c r="M120" s="148"/>
      <c r="T120" s="54"/>
      <c r="AT120" s="17" t="s">
        <v>256</v>
      </c>
      <c r="AU120" s="17" t="s">
        <v>21</v>
      </c>
    </row>
    <row r="121" spans="2:65" s="12" customFormat="1" ht="10.199999999999999">
      <c r="B121" s="149"/>
      <c r="D121" s="145" t="s">
        <v>182</v>
      </c>
      <c r="E121" s="150" t="s">
        <v>1150</v>
      </c>
      <c r="F121" s="151" t="s">
        <v>1151</v>
      </c>
      <c r="H121" s="152">
        <v>4.05</v>
      </c>
      <c r="I121" s="153"/>
      <c r="L121" s="149"/>
      <c r="M121" s="154"/>
      <c r="T121" s="155"/>
      <c r="AT121" s="150" t="s">
        <v>182</v>
      </c>
      <c r="AU121" s="150" t="s">
        <v>21</v>
      </c>
      <c r="AV121" s="12" t="s">
        <v>21</v>
      </c>
      <c r="AW121" s="12" t="s">
        <v>42</v>
      </c>
      <c r="AX121" s="12" t="s">
        <v>90</v>
      </c>
      <c r="AY121" s="150" t="s">
        <v>168</v>
      </c>
    </row>
    <row r="122" spans="2:65" s="1" customFormat="1" ht="24.15" customHeight="1">
      <c r="B122" s="33"/>
      <c r="C122" s="132" t="s">
        <v>167</v>
      </c>
      <c r="D122" s="132" t="s">
        <v>171</v>
      </c>
      <c r="E122" s="133" t="s">
        <v>297</v>
      </c>
      <c r="F122" s="134" t="s">
        <v>298</v>
      </c>
      <c r="G122" s="135" t="s">
        <v>225</v>
      </c>
      <c r="H122" s="136">
        <v>7.04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1152</v>
      </c>
    </row>
    <row r="123" spans="2:65" s="1" customFormat="1" ht="10.199999999999999">
      <c r="B123" s="33"/>
      <c r="D123" s="160" t="s">
        <v>256</v>
      </c>
      <c r="F123" s="161" t="s">
        <v>300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1153</v>
      </c>
      <c r="H124" s="152">
        <v>8.8000000000000007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82</v>
      </c>
      <c r="AY124" s="150" t="s">
        <v>168</v>
      </c>
    </row>
    <row r="125" spans="2:65" s="14" customFormat="1" ht="10.199999999999999">
      <c r="B125" s="169"/>
      <c r="D125" s="145" t="s">
        <v>182</v>
      </c>
      <c r="E125" s="170" t="s">
        <v>59</v>
      </c>
      <c r="F125" s="171" t="s">
        <v>305</v>
      </c>
      <c r="H125" s="172">
        <v>8.8000000000000007</v>
      </c>
      <c r="I125" s="173"/>
      <c r="L125" s="169"/>
      <c r="M125" s="174"/>
      <c r="T125" s="175"/>
      <c r="AT125" s="170" t="s">
        <v>182</v>
      </c>
      <c r="AU125" s="170" t="s">
        <v>21</v>
      </c>
      <c r="AV125" s="14" t="s">
        <v>183</v>
      </c>
      <c r="AW125" s="14" t="s">
        <v>42</v>
      </c>
      <c r="AX125" s="14" t="s">
        <v>82</v>
      </c>
      <c r="AY125" s="17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306</v>
      </c>
      <c r="H126" s="152">
        <v>7.04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" customFormat="1" ht="33" customHeight="1">
      <c r="B127" s="33"/>
      <c r="C127" s="132" t="s">
        <v>195</v>
      </c>
      <c r="D127" s="132" t="s">
        <v>171</v>
      </c>
      <c r="E127" s="133" t="s">
        <v>307</v>
      </c>
      <c r="F127" s="134" t="s">
        <v>308</v>
      </c>
      <c r="G127" s="135" t="s">
        <v>225</v>
      </c>
      <c r="H127" s="136">
        <v>0.88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1154</v>
      </c>
    </row>
    <row r="128" spans="2:65" s="1" customFormat="1" ht="10.199999999999999">
      <c r="B128" s="33"/>
      <c r="D128" s="160" t="s">
        <v>256</v>
      </c>
      <c r="F128" s="161" t="s">
        <v>310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1155</v>
      </c>
      <c r="H129" s="152">
        <v>0.88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33" customHeight="1">
      <c r="B130" s="33"/>
      <c r="C130" s="132" t="s">
        <v>200</v>
      </c>
      <c r="D130" s="132" t="s">
        <v>171</v>
      </c>
      <c r="E130" s="133" t="s">
        <v>312</v>
      </c>
      <c r="F130" s="134" t="s">
        <v>313</v>
      </c>
      <c r="G130" s="135" t="s">
        <v>225</v>
      </c>
      <c r="H130" s="136">
        <v>0.44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1156</v>
      </c>
    </row>
    <row r="131" spans="2:65" s="1" customFormat="1" ht="10.199999999999999">
      <c r="B131" s="33"/>
      <c r="D131" s="160" t="s">
        <v>256</v>
      </c>
      <c r="F131" s="161" t="s">
        <v>315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1157</v>
      </c>
      <c r="H132" s="152">
        <v>0.44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33" customHeight="1">
      <c r="B133" s="33"/>
      <c r="C133" s="132" t="s">
        <v>204</v>
      </c>
      <c r="D133" s="132" t="s">
        <v>171</v>
      </c>
      <c r="E133" s="133" t="s">
        <v>1158</v>
      </c>
      <c r="F133" s="134" t="s">
        <v>1159</v>
      </c>
      <c r="G133" s="135" t="s">
        <v>225</v>
      </c>
      <c r="H133" s="136">
        <v>0.44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1160</v>
      </c>
    </row>
    <row r="134" spans="2:65" s="1" customFormat="1" ht="10.199999999999999">
      <c r="B134" s="33"/>
      <c r="D134" s="160" t="s">
        <v>256</v>
      </c>
      <c r="F134" s="161" t="s">
        <v>1161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1162</v>
      </c>
      <c r="H135" s="152">
        <v>0.44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208</v>
      </c>
      <c r="D136" s="132" t="s">
        <v>171</v>
      </c>
      <c r="E136" s="133" t="s">
        <v>329</v>
      </c>
      <c r="F136" s="134" t="s">
        <v>330</v>
      </c>
      <c r="G136" s="135" t="s">
        <v>253</v>
      </c>
      <c r="H136" s="136">
        <v>17.600000000000001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8.4999999999999995E-4</v>
      </c>
      <c r="R136" s="141">
        <f>Q136*H136</f>
        <v>1.4960000000000001E-2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1163</v>
      </c>
    </row>
    <row r="137" spans="2:65" s="1" customFormat="1" ht="10.199999999999999">
      <c r="B137" s="33"/>
      <c r="D137" s="160" t="s">
        <v>256</v>
      </c>
      <c r="F137" s="161" t="s">
        <v>332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1164</v>
      </c>
      <c r="H138" s="152">
        <v>17.600000000000001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214</v>
      </c>
      <c r="D139" s="132" t="s">
        <v>171</v>
      </c>
      <c r="E139" s="133" t="s">
        <v>340</v>
      </c>
      <c r="F139" s="134" t="s">
        <v>341</v>
      </c>
      <c r="G139" s="135" t="s">
        <v>253</v>
      </c>
      <c r="H139" s="136">
        <v>17.600000000000001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1165</v>
      </c>
    </row>
    <row r="140" spans="2:65" s="1" customFormat="1" ht="10.199999999999999">
      <c r="B140" s="33"/>
      <c r="D140" s="160" t="s">
        <v>256</v>
      </c>
      <c r="F140" s="161" t="s">
        <v>343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1164</v>
      </c>
      <c r="H141" s="152">
        <v>17.600000000000001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24.15" customHeight="1">
      <c r="B142" s="33"/>
      <c r="C142" s="132" t="s">
        <v>219</v>
      </c>
      <c r="D142" s="132" t="s">
        <v>171</v>
      </c>
      <c r="E142" s="133" t="s">
        <v>376</v>
      </c>
      <c r="F142" s="134" t="s">
        <v>377</v>
      </c>
      <c r="G142" s="135" t="s">
        <v>225</v>
      </c>
      <c r="H142" s="136">
        <v>6.4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1166</v>
      </c>
    </row>
    <row r="143" spans="2:65" s="1" customFormat="1" ht="10.199999999999999">
      <c r="B143" s="33"/>
      <c r="D143" s="160" t="s">
        <v>256</v>
      </c>
      <c r="F143" s="161" t="s">
        <v>379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59</v>
      </c>
      <c r="H144" s="152">
        <v>8.8000000000000007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1167</v>
      </c>
      <c r="H145" s="152">
        <v>-2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1168</v>
      </c>
      <c r="H146" s="152">
        <v>-0.4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3" customFormat="1" ht="10.199999999999999">
      <c r="B147" s="162"/>
      <c r="D147" s="145" t="s">
        <v>182</v>
      </c>
      <c r="E147" s="163" t="s">
        <v>232</v>
      </c>
      <c r="F147" s="164" t="s">
        <v>264</v>
      </c>
      <c r="H147" s="165">
        <v>6.4</v>
      </c>
      <c r="I147" s="166"/>
      <c r="L147" s="162"/>
      <c r="M147" s="167"/>
      <c r="T147" s="168"/>
      <c r="AT147" s="163" t="s">
        <v>182</v>
      </c>
      <c r="AU147" s="163" t="s">
        <v>21</v>
      </c>
      <c r="AV147" s="13" t="s">
        <v>187</v>
      </c>
      <c r="AW147" s="13" t="s">
        <v>42</v>
      </c>
      <c r="AX147" s="13" t="s">
        <v>90</v>
      </c>
      <c r="AY147" s="163" t="s">
        <v>168</v>
      </c>
    </row>
    <row r="148" spans="2:65" s="1" customFormat="1" ht="24.15" customHeight="1">
      <c r="B148" s="33"/>
      <c r="C148" s="132" t="s">
        <v>8</v>
      </c>
      <c r="D148" s="132" t="s">
        <v>171</v>
      </c>
      <c r="E148" s="133" t="s">
        <v>1169</v>
      </c>
      <c r="F148" s="134" t="s">
        <v>1170</v>
      </c>
      <c r="G148" s="135" t="s">
        <v>225</v>
      </c>
      <c r="H148" s="136">
        <v>19.079999999999998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1171</v>
      </c>
    </row>
    <row r="149" spans="2:65" s="1" customFormat="1" ht="10.199999999999999">
      <c r="B149" s="33"/>
      <c r="D149" s="160" t="s">
        <v>256</v>
      </c>
      <c r="F149" s="161" t="s">
        <v>1172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1173</v>
      </c>
      <c r="H150" s="152">
        <v>19.079999999999998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90</v>
      </c>
      <c r="AY150" s="150" t="s">
        <v>168</v>
      </c>
    </row>
    <row r="151" spans="2:65" s="1" customFormat="1" ht="37.799999999999997" customHeight="1">
      <c r="B151" s="33"/>
      <c r="C151" s="132" t="s">
        <v>322</v>
      </c>
      <c r="D151" s="132" t="s">
        <v>171</v>
      </c>
      <c r="E151" s="133" t="s">
        <v>395</v>
      </c>
      <c r="F151" s="134" t="s">
        <v>396</v>
      </c>
      <c r="G151" s="135" t="s">
        <v>225</v>
      </c>
      <c r="H151" s="136">
        <v>1.8740000000000001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1174</v>
      </c>
    </row>
    <row r="152" spans="2:65" s="1" customFormat="1" ht="10.199999999999999">
      <c r="B152" s="33"/>
      <c r="D152" s="160" t="s">
        <v>256</v>
      </c>
      <c r="F152" s="161" t="s">
        <v>398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1175</v>
      </c>
      <c r="H153" s="152">
        <v>1.8740000000000001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3" customFormat="1" ht="10.199999999999999">
      <c r="B154" s="162"/>
      <c r="D154" s="145" t="s">
        <v>182</v>
      </c>
      <c r="E154" s="163" t="s">
        <v>44</v>
      </c>
      <c r="F154" s="164" t="s">
        <v>264</v>
      </c>
      <c r="H154" s="165">
        <v>1.8740000000000001</v>
      </c>
      <c r="I154" s="166"/>
      <c r="L154" s="162"/>
      <c r="M154" s="167"/>
      <c r="T154" s="168"/>
      <c r="AT154" s="163" t="s">
        <v>182</v>
      </c>
      <c r="AU154" s="163" t="s">
        <v>21</v>
      </c>
      <c r="AV154" s="13" t="s">
        <v>187</v>
      </c>
      <c r="AW154" s="13" t="s">
        <v>42</v>
      </c>
      <c r="AX154" s="13" t="s">
        <v>90</v>
      </c>
      <c r="AY154" s="163" t="s">
        <v>168</v>
      </c>
    </row>
    <row r="155" spans="2:65" s="1" customFormat="1" ht="16.5" customHeight="1">
      <c r="B155" s="33"/>
      <c r="C155" s="176" t="s">
        <v>328</v>
      </c>
      <c r="D155" s="176" t="s">
        <v>386</v>
      </c>
      <c r="E155" s="177" t="s">
        <v>403</v>
      </c>
      <c r="F155" s="178" t="s">
        <v>404</v>
      </c>
      <c r="G155" s="179" t="s">
        <v>365</v>
      </c>
      <c r="H155" s="180">
        <v>3.13</v>
      </c>
      <c r="I155" s="181"/>
      <c r="J155" s="182">
        <f>ROUND(I155*H155,2)</f>
        <v>0</v>
      </c>
      <c r="K155" s="178" t="s">
        <v>254</v>
      </c>
      <c r="L155" s="183"/>
      <c r="M155" s="184" t="s">
        <v>44</v>
      </c>
      <c r="N155" s="185" t="s">
        <v>53</v>
      </c>
      <c r="P155" s="141">
        <f>O155*H155</f>
        <v>0</v>
      </c>
      <c r="Q155" s="141">
        <v>1</v>
      </c>
      <c r="R155" s="141">
        <f>Q155*H155</f>
        <v>3.13</v>
      </c>
      <c r="S155" s="141">
        <v>0</v>
      </c>
      <c r="T155" s="142">
        <f>S155*H155</f>
        <v>0</v>
      </c>
      <c r="AR155" s="143" t="s">
        <v>204</v>
      </c>
      <c r="AT155" s="143" t="s">
        <v>386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1176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1177</v>
      </c>
      <c r="H156" s="152">
        <v>3.13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90</v>
      </c>
      <c r="AY156" s="150" t="s">
        <v>168</v>
      </c>
    </row>
    <row r="157" spans="2:65" s="1" customFormat="1" ht="24.15" customHeight="1">
      <c r="B157" s="33"/>
      <c r="C157" s="132" t="s">
        <v>334</v>
      </c>
      <c r="D157" s="132" t="s">
        <v>171</v>
      </c>
      <c r="E157" s="133" t="s">
        <v>1178</v>
      </c>
      <c r="F157" s="134" t="s">
        <v>1179</v>
      </c>
      <c r="G157" s="135" t="s">
        <v>253</v>
      </c>
      <c r="H157" s="136">
        <v>8</v>
      </c>
      <c r="I157" s="137"/>
      <c r="J157" s="138">
        <f>ROUND(I157*H157,2)</f>
        <v>0</v>
      </c>
      <c r="K157" s="134" t="s">
        <v>254</v>
      </c>
      <c r="L157" s="33"/>
      <c r="M157" s="139" t="s">
        <v>44</v>
      </c>
      <c r="N157" s="140" t="s">
        <v>53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187</v>
      </c>
      <c r="AT157" s="143" t="s">
        <v>171</v>
      </c>
      <c r="AU157" s="143" t="s">
        <v>21</v>
      </c>
      <c r="AY157" s="17" t="s">
        <v>168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7" t="s">
        <v>90</v>
      </c>
      <c r="BK157" s="144">
        <f>ROUND(I157*H157,2)</f>
        <v>0</v>
      </c>
      <c r="BL157" s="17" t="s">
        <v>187</v>
      </c>
      <c r="BM157" s="143" t="s">
        <v>1180</v>
      </c>
    </row>
    <row r="158" spans="2:65" s="1" customFormat="1" ht="10.199999999999999">
      <c r="B158" s="33"/>
      <c r="D158" s="160" t="s">
        <v>256</v>
      </c>
      <c r="F158" s="161" t="s">
        <v>1181</v>
      </c>
      <c r="I158" s="147"/>
      <c r="L158" s="33"/>
      <c r="M158" s="148"/>
      <c r="T158" s="54"/>
      <c r="AT158" s="17" t="s">
        <v>256</v>
      </c>
      <c r="AU158" s="17" t="s">
        <v>21</v>
      </c>
    </row>
    <row r="159" spans="2:65" s="12" customFormat="1" ht="10.199999999999999">
      <c r="B159" s="149"/>
      <c r="D159" s="145" t="s">
        <v>182</v>
      </c>
      <c r="E159" s="150" t="s">
        <v>44</v>
      </c>
      <c r="F159" s="151" t="s">
        <v>1182</v>
      </c>
      <c r="H159" s="152">
        <v>8</v>
      </c>
      <c r="I159" s="153"/>
      <c r="L159" s="149"/>
      <c r="M159" s="154"/>
      <c r="T159" s="155"/>
      <c r="AT159" s="150" t="s">
        <v>182</v>
      </c>
      <c r="AU159" s="150" t="s">
        <v>21</v>
      </c>
      <c r="AV159" s="12" t="s">
        <v>21</v>
      </c>
      <c r="AW159" s="12" t="s">
        <v>42</v>
      </c>
      <c r="AX159" s="12" t="s">
        <v>90</v>
      </c>
      <c r="AY159" s="150" t="s">
        <v>168</v>
      </c>
    </row>
    <row r="160" spans="2:65" s="1" customFormat="1" ht="24.15" customHeight="1">
      <c r="B160" s="33"/>
      <c r="C160" s="132" t="s">
        <v>339</v>
      </c>
      <c r="D160" s="132" t="s">
        <v>171</v>
      </c>
      <c r="E160" s="133" t="s">
        <v>1183</v>
      </c>
      <c r="F160" s="134" t="s">
        <v>1184</v>
      </c>
      <c r="G160" s="135" t="s">
        <v>253</v>
      </c>
      <c r="H160" s="136">
        <v>8</v>
      </c>
      <c r="I160" s="137"/>
      <c r="J160" s="138">
        <f>ROUND(I160*H160,2)</f>
        <v>0</v>
      </c>
      <c r="K160" s="134" t="s">
        <v>254</v>
      </c>
      <c r="L160" s="33"/>
      <c r="M160" s="139" t="s">
        <v>44</v>
      </c>
      <c r="N160" s="140" t="s">
        <v>53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187</v>
      </c>
      <c r="AT160" s="143" t="s">
        <v>171</v>
      </c>
      <c r="AU160" s="143" t="s">
        <v>21</v>
      </c>
      <c r="AY160" s="17" t="s">
        <v>168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90</v>
      </c>
      <c r="BK160" s="144">
        <f>ROUND(I160*H160,2)</f>
        <v>0</v>
      </c>
      <c r="BL160" s="17" t="s">
        <v>187</v>
      </c>
      <c r="BM160" s="143" t="s">
        <v>1185</v>
      </c>
    </row>
    <row r="161" spans="2:65" s="1" customFormat="1" ht="10.199999999999999">
      <c r="B161" s="33"/>
      <c r="D161" s="160" t="s">
        <v>256</v>
      </c>
      <c r="F161" s="161" t="s">
        <v>1186</v>
      </c>
      <c r="I161" s="147"/>
      <c r="L161" s="33"/>
      <c r="M161" s="148"/>
      <c r="T161" s="54"/>
      <c r="AT161" s="17" t="s">
        <v>256</v>
      </c>
      <c r="AU161" s="17" t="s">
        <v>21</v>
      </c>
    </row>
    <row r="162" spans="2:65" s="12" customFormat="1" ht="10.199999999999999">
      <c r="B162" s="149"/>
      <c r="D162" s="145" t="s">
        <v>182</v>
      </c>
      <c r="E162" s="150" t="s">
        <v>44</v>
      </c>
      <c r="F162" s="151" t="s">
        <v>1182</v>
      </c>
      <c r="H162" s="152">
        <v>8</v>
      </c>
      <c r="I162" s="153"/>
      <c r="L162" s="149"/>
      <c r="M162" s="154"/>
      <c r="T162" s="155"/>
      <c r="AT162" s="150" t="s">
        <v>182</v>
      </c>
      <c r="AU162" s="150" t="s">
        <v>21</v>
      </c>
      <c r="AV162" s="12" t="s">
        <v>21</v>
      </c>
      <c r="AW162" s="12" t="s">
        <v>42</v>
      </c>
      <c r="AX162" s="12" t="s">
        <v>90</v>
      </c>
      <c r="AY162" s="150" t="s">
        <v>168</v>
      </c>
    </row>
    <row r="163" spans="2:65" s="1" customFormat="1" ht="16.5" customHeight="1">
      <c r="B163" s="33"/>
      <c r="C163" s="176" t="s">
        <v>344</v>
      </c>
      <c r="D163" s="176" t="s">
        <v>386</v>
      </c>
      <c r="E163" s="177" t="s">
        <v>1187</v>
      </c>
      <c r="F163" s="178" t="s">
        <v>1188</v>
      </c>
      <c r="G163" s="179" t="s">
        <v>1189</v>
      </c>
      <c r="H163" s="180">
        <v>0.24</v>
      </c>
      <c r="I163" s="181"/>
      <c r="J163" s="182">
        <f>ROUND(I163*H163,2)</f>
        <v>0</v>
      </c>
      <c r="K163" s="178" t="s">
        <v>254</v>
      </c>
      <c r="L163" s="183"/>
      <c r="M163" s="184" t="s">
        <v>44</v>
      </c>
      <c r="N163" s="185" t="s">
        <v>53</v>
      </c>
      <c r="P163" s="141">
        <f>O163*H163</f>
        <v>0</v>
      </c>
      <c r="Q163" s="141">
        <v>1E-3</v>
      </c>
      <c r="R163" s="141">
        <f>Q163*H163</f>
        <v>2.4000000000000001E-4</v>
      </c>
      <c r="S163" s="141">
        <v>0</v>
      </c>
      <c r="T163" s="142">
        <f>S163*H163</f>
        <v>0</v>
      </c>
      <c r="AR163" s="143" t="s">
        <v>204</v>
      </c>
      <c r="AT163" s="143" t="s">
        <v>386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1190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204</v>
      </c>
      <c r="H164" s="152">
        <v>8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2" customFormat="1" ht="10.199999999999999">
      <c r="B165" s="149"/>
      <c r="D165" s="145" t="s">
        <v>182</v>
      </c>
      <c r="F165" s="151" t="s">
        <v>1191</v>
      </c>
      <c r="H165" s="152">
        <v>0.24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</v>
      </c>
      <c r="AX165" s="12" t="s">
        <v>90</v>
      </c>
      <c r="AY165" s="150" t="s">
        <v>168</v>
      </c>
    </row>
    <row r="166" spans="2:65" s="1" customFormat="1" ht="21.75" customHeight="1">
      <c r="B166" s="33"/>
      <c r="C166" s="132" t="s">
        <v>350</v>
      </c>
      <c r="D166" s="132" t="s">
        <v>171</v>
      </c>
      <c r="E166" s="133" t="s">
        <v>1192</v>
      </c>
      <c r="F166" s="134" t="s">
        <v>1193</v>
      </c>
      <c r="G166" s="135" t="s">
        <v>253</v>
      </c>
      <c r="H166" s="136">
        <v>13.5</v>
      </c>
      <c r="I166" s="137"/>
      <c r="J166" s="138">
        <f>ROUND(I166*H166,2)</f>
        <v>0</v>
      </c>
      <c r="K166" s="134" t="s">
        <v>254</v>
      </c>
      <c r="L166" s="33"/>
      <c r="M166" s="139" t="s">
        <v>44</v>
      </c>
      <c r="N166" s="140" t="s">
        <v>53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187</v>
      </c>
      <c r="AT166" s="143" t="s">
        <v>171</v>
      </c>
      <c r="AU166" s="143" t="s">
        <v>21</v>
      </c>
      <c r="AY166" s="17" t="s">
        <v>168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90</v>
      </c>
      <c r="BK166" s="144">
        <f>ROUND(I166*H166,2)</f>
        <v>0</v>
      </c>
      <c r="BL166" s="17" t="s">
        <v>187</v>
      </c>
      <c r="BM166" s="143" t="s">
        <v>1194</v>
      </c>
    </row>
    <row r="167" spans="2:65" s="1" customFormat="1" ht="10.199999999999999">
      <c r="B167" s="33"/>
      <c r="D167" s="160" t="s">
        <v>256</v>
      </c>
      <c r="F167" s="161" t="s">
        <v>1195</v>
      </c>
      <c r="I167" s="147"/>
      <c r="L167" s="33"/>
      <c r="M167" s="148"/>
      <c r="T167" s="54"/>
      <c r="AT167" s="17" t="s">
        <v>256</v>
      </c>
      <c r="AU167" s="17" t="s">
        <v>21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1144</v>
      </c>
      <c r="H168" s="152">
        <v>13.5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90</v>
      </c>
      <c r="AY168" s="150" t="s">
        <v>168</v>
      </c>
    </row>
    <row r="169" spans="2:65" s="11" customFormat="1" ht="22.8" customHeight="1">
      <c r="B169" s="120"/>
      <c r="D169" s="121" t="s">
        <v>81</v>
      </c>
      <c r="E169" s="130" t="s">
        <v>21</v>
      </c>
      <c r="F169" s="130" t="s">
        <v>1196</v>
      </c>
      <c r="I169" s="123"/>
      <c r="J169" s="131">
        <f>BK169</f>
        <v>0</v>
      </c>
      <c r="L169" s="120"/>
      <c r="M169" s="125"/>
      <c r="P169" s="126">
        <f>SUM(P170:P192)</f>
        <v>0</v>
      </c>
      <c r="R169" s="126">
        <f>SUM(R170:R192)</f>
        <v>8.7587680000000001E-2</v>
      </c>
      <c r="T169" s="127">
        <f>SUM(T170:T192)</f>
        <v>0</v>
      </c>
      <c r="AR169" s="121" t="s">
        <v>90</v>
      </c>
      <c r="AT169" s="128" t="s">
        <v>81</v>
      </c>
      <c r="AU169" s="128" t="s">
        <v>90</v>
      </c>
      <c r="AY169" s="121" t="s">
        <v>168</v>
      </c>
      <c r="BK169" s="129">
        <f>SUM(BK170:BK192)</f>
        <v>0</v>
      </c>
    </row>
    <row r="170" spans="2:65" s="1" customFormat="1" ht="24.15" customHeight="1">
      <c r="B170" s="33"/>
      <c r="C170" s="132" t="s">
        <v>356</v>
      </c>
      <c r="D170" s="132" t="s">
        <v>171</v>
      </c>
      <c r="E170" s="133" t="s">
        <v>1197</v>
      </c>
      <c r="F170" s="134" t="s">
        <v>1198</v>
      </c>
      <c r="G170" s="135" t="s">
        <v>253</v>
      </c>
      <c r="H170" s="136">
        <v>40.5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1.3999999999999999E-4</v>
      </c>
      <c r="R170" s="141">
        <f>Q170*H170</f>
        <v>5.6699999999999997E-3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1199</v>
      </c>
    </row>
    <row r="171" spans="2:65" s="1" customFormat="1" ht="10.199999999999999">
      <c r="B171" s="33"/>
      <c r="D171" s="160" t="s">
        <v>256</v>
      </c>
      <c r="F171" s="161" t="s">
        <v>1200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1201</v>
      </c>
      <c r="H172" s="152">
        <v>20.25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1201</v>
      </c>
      <c r="H173" s="152">
        <v>20.25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3" customFormat="1" ht="10.199999999999999">
      <c r="B174" s="162"/>
      <c r="D174" s="145" t="s">
        <v>182</v>
      </c>
      <c r="E174" s="163" t="s">
        <v>44</v>
      </c>
      <c r="F174" s="164" t="s">
        <v>264</v>
      </c>
      <c r="H174" s="165">
        <v>40.5</v>
      </c>
      <c r="I174" s="166"/>
      <c r="L174" s="162"/>
      <c r="M174" s="167"/>
      <c r="T174" s="168"/>
      <c r="AT174" s="163" t="s">
        <v>182</v>
      </c>
      <c r="AU174" s="163" t="s">
        <v>21</v>
      </c>
      <c r="AV174" s="13" t="s">
        <v>187</v>
      </c>
      <c r="AW174" s="13" t="s">
        <v>42</v>
      </c>
      <c r="AX174" s="13" t="s">
        <v>90</v>
      </c>
      <c r="AY174" s="163" t="s">
        <v>168</v>
      </c>
    </row>
    <row r="175" spans="2:65" s="1" customFormat="1" ht="16.5" customHeight="1">
      <c r="B175" s="33"/>
      <c r="C175" s="176" t="s">
        <v>362</v>
      </c>
      <c r="D175" s="176" t="s">
        <v>386</v>
      </c>
      <c r="E175" s="177" t="s">
        <v>1202</v>
      </c>
      <c r="F175" s="178" t="s">
        <v>1203</v>
      </c>
      <c r="G175" s="179" t="s">
        <v>253</v>
      </c>
      <c r="H175" s="180">
        <v>23.986000000000001</v>
      </c>
      <c r="I175" s="181"/>
      <c r="J175" s="182">
        <f>ROUND(I175*H175,2)</f>
        <v>0</v>
      </c>
      <c r="K175" s="178" t="s">
        <v>254</v>
      </c>
      <c r="L175" s="183"/>
      <c r="M175" s="184" t="s">
        <v>44</v>
      </c>
      <c r="N175" s="185" t="s">
        <v>53</v>
      </c>
      <c r="P175" s="141">
        <f>O175*H175</f>
        <v>0</v>
      </c>
      <c r="Q175" s="141">
        <v>5.0000000000000001E-4</v>
      </c>
      <c r="R175" s="141">
        <f>Q175*H175</f>
        <v>1.1993E-2</v>
      </c>
      <c r="S175" s="141">
        <v>0</v>
      </c>
      <c r="T175" s="142">
        <f>S175*H175</f>
        <v>0</v>
      </c>
      <c r="AR175" s="143" t="s">
        <v>204</v>
      </c>
      <c r="AT175" s="143" t="s">
        <v>386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1204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1201</v>
      </c>
      <c r="H176" s="152">
        <v>20.25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90</v>
      </c>
      <c r="AY176" s="150" t="s">
        <v>168</v>
      </c>
    </row>
    <row r="177" spans="2:65" s="12" customFormat="1" ht="10.199999999999999">
      <c r="B177" s="149"/>
      <c r="D177" s="145" t="s">
        <v>182</v>
      </c>
      <c r="F177" s="151" t="s">
        <v>1205</v>
      </c>
      <c r="H177" s="152">
        <v>23.986000000000001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</v>
      </c>
      <c r="AX177" s="12" t="s">
        <v>90</v>
      </c>
      <c r="AY177" s="150" t="s">
        <v>168</v>
      </c>
    </row>
    <row r="178" spans="2:65" s="1" customFormat="1" ht="16.5" customHeight="1">
      <c r="B178" s="33"/>
      <c r="C178" s="176" t="s">
        <v>7</v>
      </c>
      <c r="D178" s="176" t="s">
        <v>386</v>
      </c>
      <c r="E178" s="177" t="s">
        <v>1206</v>
      </c>
      <c r="F178" s="178" t="s">
        <v>1207</v>
      </c>
      <c r="G178" s="179" t="s">
        <v>253</v>
      </c>
      <c r="H178" s="180">
        <v>23.986000000000001</v>
      </c>
      <c r="I178" s="181"/>
      <c r="J178" s="182">
        <f>ROUND(I178*H178,2)</f>
        <v>0</v>
      </c>
      <c r="K178" s="178" t="s">
        <v>254</v>
      </c>
      <c r="L178" s="183"/>
      <c r="M178" s="184" t="s">
        <v>44</v>
      </c>
      <c r="N178" s="185" t="s">
        <v>53</v>
      </c>
      <c r="P178" s="141">
        <f>O178*H178</f>
        <v>0</v>
      </c>
      <c r="Q178" s="141">
        <v>5.0000000000000001E-4</v>
      </c>
      <c r="R178" s="141">
        <f>Q178*H178</f>
        <v>1.1993E-2</v>
      </c>
      <c r="S178" s="141">
        <v>0</v>
      </c>
      <c r="T178" s="142">
        <f>S178*H178</f>
        <v>0</v>
      </c>
      <c r="AR178" s="143" t="s">
        <v>204</v>
      </c>
      <c r="AT178" s="143" t="s">
        <v>386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1208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1201</v>
      </c>
      <c r="H179" s="152">
        <v>20.25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2" customFormat="1" ht="10.199999999999999">
      <c r="B180" s="149"/>
      <c r="D180" s="145" t="s">
        <v>182</v>
      </c>
      <c r="F180" s="151" t="s">
        <v>1205</v>
      </c>
      <c r="H180" s="152">
        <v>23.986000000000001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</v>
      </c>
      <c r="AX180" s="12" t="s">
        <v>90</v>
      </c>
      <c r="AY180" s="150" t="s">
        <v>168</v>
      </c>
    </row>
    <row r="181" spans="2:65" s="1" customFormat="1" ht="24.15" customHeight="1">
      <c r="B181" s="33"/>
      <c r="C181" s="132" t="s">
        <v>375</v>
      </c>
      <c r="D181" s="132" t="s">
        <v>171</v>
      </c>
      <c r="E181" s="133" t="s">
        <v>1209</v>
      </c>
      <c r="F181" s="134" t="s">
        <v>1210</v>
      </c>
      <c r="G181" s="135" t="s">
        <v>225</v>
      </c>
      <c r="H181" s="136">
        <v>1.1200000000000001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1211</v>
      </c>
    </row>
    <row r="182" spans="2:65" s="1" customFormat="1" ht="10.199999999999999">
      <c r="B182" s="33"/>
      <c r="D182" s="160" t="s">
        <v>256</v>
      </c>
      <c r="F182" s="161" t="s">
        <v>1212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1213</v>
      </c>
      <c r="H183" s="152">
        <v>1.1200000000000001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90</v>
      </c>
      <c r="AY183" s="150" t="s">
        <v>168</v>
      </c>
    </row>
    <row r="184" spans="2:65" s="1" customFormat="1" ht="21.75" customHeight="1">
      <c r="B184" s="33"/>
      <c r="C184" s="132" t="s">
        <v>385</v>
      </c>
      <c r="D184" s="132" t="s">
        <v>171</v>
      </c>
      <c r="E184" s="133" t="s">
        <v>1214</v>
      </c>
      <c r="F184" s="134" t="s">
        <v>1215</v>
      </c>
      <c r="G184" s="135" t="s">
        <v>225</v>
      </c>
      <c r="H184" s="136">
        <v>1.1200000000000001</v>
      </c>
      <c r="I184" s="137"/>
      <c r="J184" s="138">
        <f>ROUND(I184*H184,2)</f>
        <v>0</v>
      </c>
      <c r="K184" s="134" t="s">
        <v>254</v>
      </c>
      <c r="L184" s="33"/>
      <c r="M184" s="139" t="s">
        <v>44</v>
      </c>
      <c r="N184" s="140" t="s">
        <v>53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187</v>
      </c>
      <c r="AT184" s="143" t="s">
        <v>171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1216</v>
      </c>
    </row>
    <row r="185" spans="2:65" s="1" customFormat="1" ht="10.199999999999999">
      <c r="B185" s="33"/>
      <c r="D185" s="160" t="s">
        <v>256</v>
      </c>
      <c r="F185" s="161" t="s">
        <v>1217</v>
      </c>
      <c r="I185" s="147"/>
      <c r="L185" s="33"/>
      <c r="M185" s="148"/>
      <c r="T185" s="54"/>
      <c r="AT185" s="17" t="s">
        <v>256</v>
      </c>
      <c r="AU185" s="17" t="s">
        <v>21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1213</v>
      </c>
      <c r="H186" s="152">
        <v>1.1200000000000001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90</v>
      </c>
      <c r="AY186" s="150" t="s">
        <v>168</v>
      </c>
    </row>
    <row r="187" spans="2:65" s="1" customFormat="1" ht="16.5" customHeight="1">
      <c r="B187" s="33"/>
      <c r="C187" s="132" t="s">
        <v>394</v>
      </c>
      <c r="D187" s="132" t="s">
        <v>171</v>
      </c>
      <c r="E187" s="133" t="s">
        <v>1218</v>
      </c>
      <c r="F187" s="134" t="s">
        <v>1219</v>
      </c>
      <c r="G187" s="135" t="s">
        <v>253</v>
      </c>
      <c r="H187" s="136">
        <v>5.4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1.2999999999999999E-3</v>
      </c>
      <c r="R187" s="141">
        <f>Q187*H187</f>
        <v>7.0200000000000002E-3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1220</v>
      </c>
    </row>
    <row r="188" spans="2:65" s="1" customFormat="1" ht="10.199999999999999">
      <c r="B188" s="33"/>
      <c r="D188" s="160" t="s">
        <v>256</v>
      </c>
      <c r="F188" s="161" t="s">
        <v>1221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1222</v>
      </c>
      <c r="H189" s="152">
        <v>5.4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90</v>
      </c>
      <c r="AY189" s="150" t="s">
        <v>168</v>
      </c>
    </row>
    <row r="190" spans="2:65" s="1" customFormat="1" ht="21.75" customHeight="1">
      <c r="B190" s="33"/>
      <c r="C190" s="132" t="s">
        <v>402</v>
      </c>
      <c r="D190" s="132" t="s">
        <v>171</v>
      </c>
      <c r="E190" s="133" t="s">
        <v>1223</v>
      </c>
      <c r="F190" s="134" t="s">
        <v>1224</v>
      </c>
      <c r="G190" s="135" t="s">
        <v>365</v>
      </c>
      <c r="H190" s="136">
        <v>4.8000000000000001E-2</v>
      </c>
      <c r="I190" s="137"/>
      <c r="J190" s="138">
        <f>ROUND(I190*H190,2)</f>
        <v>0</v>
      </c>
      <c r="K190" s="134" t="s">
        <v>254</v>
      </c>
      <c r="L190" s="33"/>
      <c r="M190" s="139" t="s">
        <v>44</v>
      </c>
      <c r="N190" s="140" t="s">
        <v>53</v>
      </c>
      <c r="P190" s="141">
        <f>O190*H190</f>
        <v>0</v>
      </c>
      <c r="Q190" s="141">
        <v>1.0606599999999999</v>
      </c>
      <c r="R190" s="141">
        <f>Q190*H190</f>
        <v>5.0911680000000001E-2</v>
      </c>
      <c r="S190" s="141">
        <v>0</v>
      </c>
      <c r="T190" s="142">
        <f>S190*H190</f>
        <v>0</v>
      </c>
      <c r="AR190" s="143" t="s">
        <v>187</v>
      </c>
      <c r="AT190" s="143" t="s">
        <v>171</v>
      </c>
      <c r="AU190" s="143" t="s">
        <v>21</v>
      </c>
      <c r="AY190" s="17" t="s">
        <v>168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7" t="s">
        <v>90</v>
      </c>
      <c r="BK190" s="144">
        <f>ROUND(I190*H190,2)</f>
        <v>0</v>
      </c>
      <c r="BL190" s="17" t="s">
        <v>187</v>
      </c>
      <c r="BM190" s="143" t="s">
        <v>1225</v>
      </c>
    </row>
    <row r="191" spans="2:65" s="1" customFormat="1" ht="10.199999999999999">
      <c r="B191" s="33"/>
      <c r="D191" s="160" t="s">
        <v>256</v>
      </c>
      <c r="F191" s="161" t="s">
        <v>1226</v>
      </c>
      <c r="I191" s="147"/>
      <c r="L191" s="33"/>
      <c r="M191" s="148"/>
      <c r="T191" s="54"/>
      <c r="AT191" s="17" t="s">
        <v>256</v>
      </c>
      <c r="AU191" s="17" t="s">
        <v>21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1227</v>
      </c>
      <c r="H192" s="152">
        <v>4.8000000000000001E-2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1" customFormat="1" ht="22.8" customHeight="1">
      <c r="B193" s="120"/>
      <c r="D193" s="121" t="s">
        <v>81</v>
      </c>
      <c r="E193" s="130" t="s">
        <v>183</v>
      </c>
      <c r="F193" s="130" t="s">
        <v>407</v>
      </c>
      <c r="I193" s="123"/>
      <c r="J193" s="131">
        <f>BK193</f>
        <v>0</v>
      </c>
      <c r="L193" s="120"/>
      <c r="M193" s="125"/>
      <c r="P193" s="126">
        <f>SUM(P194:P240)</f>
        <v>0</v>
      </c>
      <c r="R193" s="126">
        <f>SUM(R194:R240)</f>
        <v>42.133044400000003</v>
      </c>
      <c r="T193" s="127">
        <f>SUM(T194:T240)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SUM(BK194:BK240)</f>
        <v>0</v>
      </c>
    </row>
    <row r="194" spans="2:65" s="1" customFormat="1" ht="24.15" customHeight="1">
      <c r="B194" s="33"/>
      <c r="C194" s="132" t="s">
        <v>408</v>
      </c>
      <c r="D194" s="132" t="s">
        <v>171</v>
      </c>
      <c r="E194" s="133" t="s">
        <v>1228</v>
      </c>
      <c r="F194" s="134" t="s">
        <v>1229</v>
      </c>
      <c r="G194" s="135" t="s">
        <v>253</v>
      </c>
      <c r="H194" s="136">
        <v>7.5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4.0000000000000002E-4</v>
      </c>
      <c r="R194" s="141">
        <f>Q194*H194</f>
        <v>3.0000000000000001E-3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1230</v>
      </c>
    </row>
    <row r="195" spans="2:65" s="1" customFormat="1" ht="10.199999999999999">
      <c r="B195" s="33"/>
      <c r="D195" s="160" t="s">
        <v>256</v>
      </c>
      <c r="F195" s="161" t="s">
        <v>1231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1232</v>
      </c>
      <c r="H196" s="152">
        <v>7.5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16.5" customHeight="1">
      <c r="B197" s="33"/>
      <c r="C197" s="132" t="s">
        <v>414</v>
      </c>
      <c r="D197" s="132" t="s">
        <v>171</v>
      </c>
      <c r="E197" s="133" t="s">
        <v>1233</v>
      </c>
      <c r="F197" s="134" t="s">
        <v>1234</v>
      </c>
      <c r="G197" s="135" t="s">
        <v>430</v>
      </c>
      <c r="H197" s="136">
        <v>2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9.1800000000000007E-3</v>
      </c>
      <c r="R197" s="141">
        <f>Q197*H197</f>
        <v>1.8360000000000001E-2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1235</v>
      </c>
    </row>
    <row r="198" spans="2:65" s="1" customFormat="1" ht="10.199999999999999">
      <c r="B198" s="33"/>
      <c r="D198" s="160" t="s">
        <v>256</v>
      </c>
      <c r="F198" s="161" t="s">
        <v>1236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1237</v>
      </c>
      <c r="H199" s="152">
        <v>2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16.5" customHeight="1">
      <c r="B200" s="33"/>
      <c r="C200" s="176" t="s">
        <v>420</v>
      </c>
      <c r="D200" s="176" t="s">
        <v>386</v>
      </c>
      <c r="E200" s="177" t="s">
        <v>1238</v>
      </c>
      <c r="F200" s="178" t="s">
        <v>1239</v>
      </c>
      <c r="G200" s="179" t="s">
        <v>430</v>
      </c>
      <c r="H200" s="180">
        <v>2</v>
      </c>
      <c r="I200" s="181"/>
      <c r="J200" s="182">
        <f>ROUND(I200*H200,2)</f>
        <v>0</v>
      </c>
      <c r="K200" s="178" t="s">
        <v>254</v>
      </c>
      <c r="L200" s="183"/>
      <c r="M200" s="184" t="s">
        <v>44</v>
      </c>
      <c r="N200" s="185" t="s">
        <v>53</v>
      </c>
      <c r="P200" s="141">
        <f>O200*H200</f>
        <v>0</v>
      </c>
      <c r="Q200" s="141">
        <v>0.12</v>
      </c>
      <c r="R200" s="141">
        <f>Q200*H200</f>
        <v>0.24</v>
      </c>
      <c r="S200" s="141">
        <v>0</v>
      </c>
      <c r="T200" s="142">
        <f>S200*H200</f>
        <v>0</v>
      </c>
      <c r="AR200" s="143" t="s">
        <v>204</v>
      </c>
      <c r="AT200" s="143" t="s">
        <v>386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1240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21</v>
      </c>
      <c r="H201" s="152">
        <v>2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90</v>
      </c>
      <c r="AY201" s="150" t="s">
        <v>168</v>
      </c>
    </row>
    <row r="202" spans="2:65" s="1" customFormat="1" ht="33" customHeight="1">
      <c r="B202" s="33"/>
      <c r="C202" s="132" t="s">
        <v>427</v>
      </c>
      <c r="D202" s="132" t="s">
        <v>171</v>
      </c>
      <c r="E202" s="133" t="s">
        <v>1241</v>
      </c>
      <c r="F202" s="134" t="s">
        <v>1242</v>
      </c>
      <c r="G202" s="135" t="s">
        <v>253</v>
      </c>
      <c r="H202" s="136">
        <v>49.15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0.03</v>
      </c>
      <c r="R202" s="141">
        <f>Q202*H202</f>
        <v>1.4744999999999999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1243</v>
      </c>
    </row>
    <row r="203" spans="2:65" s="1" customFormat="1" ht="10.199999999999999">
      <c r="B203" s="33"/>
      <c r="D203" s="160" t="s">
        <v>256</v>
      </c>
      <c r="F203" s="161" t="s">
        <v>1244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1245</v>
      </c>
      <c r="H204" s="152">
        <v>30.25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1246</v>
      </c>
      <c r="H205" s="152">
        <v>11.7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1247</v>
      </c>
      <c r="H206" s="152">
        <v>7.2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3" customFormat="1" ht="10.199999999999999">
      <c r="B207" s="162"/>
      <c r="D207" s="145" t="s">
        <v>182</v>
      </c>
      <c r="E207" s="163" t="s">
        <v>44</v>
      </c>
      <c r="F207" s="164" t="s">
        <v>264</v>
      </c>
      <c r="H207" s="165">
        <v>49.150000000000006</v>
      </c>
      <c r="I207" s="166"/>
      <c r="L207" s="162"/>
      <c r="M207" s="167"/>
      <c r="T207" s="168"/>
      <c r="AT207" s="163" t="s">
        <v>182</v>
      </c>
      <c r="AU207" s="163" t="s">
        <v>21</v>
      </c>
      <c r="AV207" s="13" t="s">
        <v>187</v>
      </c>
      <c r="AW207" s="13" t="s">
        <v>42</v>
      </c>
      <c r="AX207" s="13" t="s">
        <v>90</v>
      </c>
      <c r="AY207" s="163" t="s">
        <v>168</v>
      </c>
    </row>
    <row r="208" spans="2:65" s="1" customFormat="1" ht="24.15" customHeight="1">
      <c r="B208" s="33"/>
      <c r="C208" s="132" t="s">
        <v>434</v>
      </c>
      <c r="D208" s="132" t="s">
        <v>171</v>
      </c>
      <c r="E208" s="133" t="s">
        <v>1248</v>
      </c>
      <c r="F208" s="134" t="s">
        <v>1249</v>
      </c>
      <c r="G208" s="135" t="s">
        <v>225</v>
      </c>
      <c r="H208" s="136">
        <v>1.3080000000000001</v>
      </c>
      <c r="I208" s="137"/>
      <c r="J208" s="138">
        <f>ROUND(I208*H208,2)</f>
        <v>0</v>
      </c>
      <c r="K208" s="134" t="s">
        <v>254</v>
      </c>
      <c r="L208" s="33"/>
      <c r="M208" s="139" t="s">
        <v>44</v>
      </c>
      <c r="N208" s="140" t="s">
        <v>53</v>
      </c>
      <c r="P208" s="141">
        <f>O208*H208</f>
        <v>0</v>
      </c>
      <c r="Q208" s="141">
        <v>1.8835999999999999</v>
      </c>
      <c r="R208" s="141">
        <f>Q208*H208</f>
        <v>2.4637487999999999</v>
      </c>
      <c r="S208" s="141">
        <v>0</v>
      </c>
      <c r="T208" s="142">
        <f>S208*H208</f>
        <v>0</v>
      </c>
      <c r="AR208" s="143" t="s">
        <v>187</v>
      </c>
      <c r="AT208" s="143" t="s">
        <v>171</v>
      </c>
      <c r="AU208" s="143" t="s">
        <v>21</v>
      </c>
      <c r="AY208" s="17" t="s">
        <v>168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90</v>
      </c>
      <c r="BK208" s="144">
        <f>ROUND(I208*H208,2)</f>
        <v>0</v>
      </c>
      <c r="BL208" s="17" t="s">
        <v>187</v>
      </c>
      <c r="BM208" s="143" t="s">
        <v>1250</v>
      </c>
    </row>
    <row r="209" spans="2:65" s="1" customFormat="1" ht="10.199999999999999">
      <c r="B209" s="33"/>
      <c r="D209" s="160" t="s">
        <v>256</v>
      </c>
      <c r="F209" s="161" t="s">
        <v>1251</v>
      </c>
      <c r="I209" s="147"/>
      <c r="L209" s="33"/>
      <c r="M209" s="148"/>
      <c r="T209" s="54"/>
      <c r="AT209" s="17" t="s">
        <v>256</v>
      </c>
      <c r="AU209" s="17" t="s">
        <v>21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1252</v>
      </c>
      <c r="H210" s="152">
        <v>1.3080000000000001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32" t="s">
        <v>439</v>
      </c>
      <c r="D211" s="132" t="s">
        <v>171</v>
      </c>
      <c r="E211" s="133" t="s">
        <v>1253</v>
      </c>
      <c r="F211" s="134" t="s">
        <v>1254</v>
      </c>
      <c r="G211" s="135" t="s">
        <v>225</v>
      </c>
      <c r="H211" s="136">
        <v>9.3559999999999999</v>
      </c>
      <c r="I211" s="137"/>
      <c r="J211" s="138">
        <f>ROUND(I211*H211,2)</f>
        <v>0</v>
      </c>
      <c r="K211" s="134" t="s">
        <v>254</v>
      </c>
      <c r="L211" s="33"/>
      <c r="M211" s="139" t="s">
        <v>44</v>
      </c>
      <c r="N211" s="140" t="s">
        <v>53</v>
      </c>
      <c r="P211" s="141">
        <f>O211*H211</f>
        <v>0</v>
      </c>
      <c r="Q211" s="141">
        <v>2.5018799999999999</v>
      </c>
      <c r="R211" s="141">
        <f>Q211*H211</f>
        <v>23.40758928</v>
      </c>
      <c r="S211" s="141">
        <v>0</v>
      </c>
      <c r="T211" s="142">
        <f>S211*H211</f>
        <v>0</v>
      </c>
      <c r="AR211" s="143" t="s">
        <v>187</v>
      </c>
      <c r="AT211" s="143" t="s">
        <v>171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1255</v>
      </c>
    </row>
    <row r="212" spans="2:65" s="1" customFormat="1" ht="10.199999999999999">
      <c r="B212" s="33"/>
      <c r="D212" s="160" t="s">
        <v>256</v>
      </c>
      <c r="F212" s="161" t="s">
        <v>1256</v>
      </c>
      <c r="I212" s="147"/>
      <c r="L212" s="33"/>
      <c r="M212" s="148"/>
      <c r="T212" s="54"/>
      <c r="AT212" s="17" t="s">
        <v>256</v>
      </c>
      <c r="AU212" s="17" t="s">
        <v>21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1257</v>
      </c>
      <c r="H213" s="152">
        <v>9.3559999999999999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16.5" customHeight="1">
      <c r="B214" s="33"/>
      <c r="C214" s="132" t="s">
        <v>443</v>
      </c>
      <c r="D214" s="132" t="s">
        <v>171</v>
      </c>
      <c r="E214" s="133" t="s">
        <v>1258</v>
      </c>
      <c r="F214" s="134" t="s">
        <v>1259</v>
      </c>
      <c r="G214" s="135" t="s">
        <v>253</v>
      </c>
      <c r="H214" s="136">
        <v>62.37</v>
      </c>
      <c r="I214" s="137"/>
      <c r="J214" s="138">
        <f>ROUND(I214*H214,2)</f>
        <v>0</v>
      </c>
      <c r="K214" s="134" t="s">
        <v>254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2.7499999999999998E-3</v>
      </c>
      <c r="R214" s="141">
        <f>Q214*H214</f>
        <v>0.17151749999999999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1260</v>
      </c>
    </row>
    <row r="215" spans="2:65" s="1" customFormat="1" ht="10.199999999999999">
      <c r="B215" s="33"/>
      <c r="D215" s="160" t="s">
        <v>256</v>
      </c>
      <c r="F215" s="161" t="s">
        <v>1261</v>
      </c>
      <c r="I215" s="147"/>
      <c r="L215" s="33"/>
      <c r="M215" s="148"/>
      <c r="T215" s="54"/>
      <c r="AT215" s="17" t="s">
        <v>256</v>
      </c>
      <c r="AU215" s="17" t="s">
        <v>21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1262</v>
      </c>
      <c r="H216" s="152">
        <v>62.37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16.5" customHeight="1">
      <c r="B217" s="33"/>
      <c r="C217" s="132" t="s">
        <v>448</v>
      </c>
      <c r="D217" s="132" t="s">
        <v>171</v>
      </c>
      <c r="E217" s="133" t="s">
        <v>1263</v>
      </c>
      <c r="F217" s="134" t="s">
        <v>1264</v>
      </c>
      <c r="G217" s="135" t="s">
        <v>253</v>
      </c>
      <c r="H217" s="136">
        <v>62.37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1265</v>
      </c>
    </row>
    <row r="218" spans="2:65" s="1" customFormat="1" ht="10.199999999999999">
      <c r="B218" s="33"/>
      <c r="D218" s="160" t="s">
        <v>256</v>
      </c>
      <c r="F218" s="161" t="s">
        <v>1266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1262</v>
      </c>
      <c r="H219" s="152">
        <v>62.37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21.75" customHeight="1">
      <c r="B220" s="33"/>
      <c r="C220" s="132" t="s">
        <v>453</v>
      </c>
      <c r="D220" s="132" t="s">
        <v>171</v>
      </c>
      <c r="E220" s="133" t="s">
        <v>1267</v>
      </c>
      <c r="F220" s="134" t="s">
        <v>1268</v>
      </c>
      <c r="G220" s="135" t="s">
        <v>365</v>
      </c>
      <c r="H220" s="136">
        <v>2.1000000000000001E-2</v>
      </c>
      <c r="I220" s="137"/>
      <c r="J220" s="138">
        <f>ROUND(I220*H220,2)</f>
        <v>0</v>
      </c>
      <c r="K220" s="134" t="s">
        <v>254</v>
      </c>
      <c r="L220" s="33"/>
      <c r="M220" s="139" t="s">
        <v>44</v>
      </c>
      <c r="N220" s="140" t="s">
        <v>53</v>
      </c>
      <c r="P220" s="141">
        <f>O220*H220</f>
        <v>0</v>
      </c>
      <c r="Q220" s="141">
        <v>1.0363199999999999</v>
      </c>
      <c r="R220" s="141">
        <f>Q220*H220</f>
        <v>2.1762719999999999E-2</v>
      </c>
      <c r="S220" s="141">
        <v>0</v>
      </c>
      <c r="T220" s="142">
        <f>S220*H220</f>
        <v>0</v>
      </c>
      <c r="AR220" s="143" t="s">
        <v>187</v>
      </c>
      <c r="AT220" s="143" t="s">
        <v>171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1269</v>
      </c>
    </row>
    <row r="221" spans="2:65" s="1" customFormat="1" ht="10.199999999999999">
      <c r="B221" s="33"/>
      <c r="D221" s="160" t="s">
        <v>256</v>
      </c>
      <c r="F221" s="161" t="s">
        <v>1270</v>
      </c>
      <c r="I221" s="147"/>
      <c r="L221" s="33"/>
      <c r="M221" s="148"/>
      <c r="T221" s="54"/>
      <c r="AT221" s="17" t="s">
        <v>256</v>
      </c>
      <c r="AU221" s="17" t="s">
        <v>21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1271</v>
      </c>
      <c r="H222" s="152">
        <v>2.1000000000000001E-2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24.15" customHeight="1">
      <c r="B223" s="33"/>
      <c r="C223" s="132" t="s">
        <v>458</v>
      </c>
      <c r="D223" s="132" t="s">
        <v>171</v>
      </c>
      <c r="E223" s="133" t="s">
        <v>1272</v>
      </c>
      <c r="F223" s="134" t="s">
        <v>1273</v>
      </c>
      <c r="G223" s="135" t="s">
        <v>365</v>
      </c>
      <c r="H223" s="136">
        <v>0.81699999999999995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1.0463199999999999</v>
      </c>
      <c r="R223" s="141">
        <f>Q223*H223</f>
        <v>0.8548434399999999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1274</v>
      </c>
    </row>
    <row r="224" spans="2:65" s="1" customFormat="1" ht="10.199999999999999">
      <c r="B224" s="33"/>
      <c r="D224" s="160" t="s">
        <v>256</v>
      </c>
      <c r="F224" s="161" t="s">
        <v>1275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1276</v>
      </c>
      <c r="H225" s="152">
        <v>0.81699999999999995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16.5" customHeight="1">
      <c r="B226" s="33"/>
      <c r="C226" s="132" t="s">
        <v>464</v>
      </c>
      <c r="D226" s="132" t="s">
        <v>171</v>
      </c>
      <c r="E226" s="133" t="s">
        <v>409</v>
      </c>
      <c r="F226" s="134" t="s">
        <v>410</v>
      </c>
      <c r="G226" s="135" t="s">
        <v>267</v>
      </c>
      <c r="H226" s="136">
        <v>4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1277</v>
      </c>
    </row>
    <row r="227" spans="2:65" s="1" customFormat="1" ht="10.199999999999999">
      <c r="B227" s="33"/>
      <c r="D227" s="160" t="s">
        <v>256</v>
      </c>
      <c r="F227" s="161" t="s">
        <v>412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187</v>
      </c>
      <c r="H228" s="152">
        <v>4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16.5" customHeight="1">
      <c r="B229" s="33"/>
      <c r="C229" s="132" t="s">
        <v>469</v>
      </c>
      <c r="D229" s="132" t="s">
        <v>171</v>
      </c>
      <c r="E229" s="133" t="s">
        <v>415</v>
      </c>
      <c r="F229" s="134" t="s">
        <v>416</v>
      </c>
      <c r="G229" s="135" t="s">
        <v>267</v>
      </c>
      <c r="H229" s="136">
        <v>4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1278</v>
      </c>
    </row>
    <row r="230" spans="2:65" s="1" customFormat="1" ht="10.199999999999999">
      <c r="B230" s="33"/>
      <c r="D230" s="160" t="s">
        <v>256</v>
      </c>
      <c r="F230" s="161" t="s">
        <v>418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187</v>
      </c>
      <c r="H231" s="152">
        <v>4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24.15" customHeight="1">
      <c r="B232" s="33"/>
      <c r="C232" s="132" t="s">
        <v>474</v>
      </c>
      <c r="D232" s="132" t="s">
        <v>171</v>
      </c>
      <c r="E232" s="133" t="s">
        <v>1279</v>
      </c>
      <c r="F232" s="134" t="s">
        <v>1280</v>
      </c>
      <c r="G232" s="135" t="s">
        <v>225</v>
      </c>
      <c r="H232" s="136">
        <v>3.3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2.5297900000000002</v>
      </c>
      <c r="R232" s="141">
        <f>Q232*H232</f>
        <v>8.3483070000000001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1281</v>
      </c>
    </row>
    <row r="233" spans="2:65" s="1" customFormat="1" ht="10.199999999999999">
      <c r="B233" s="33"/>
      <c r="D233" s="160" t="s">
        <v>256</v>
      </c>
      <c r="F233" s="161" t="s">
        <v>1282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1283</v>
      </c>
      <c r="H234" s="152">
        <v>3.3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" customFormat="1" ht="24.15" customHeight="1">
      <c r="B235" s="33"/>
      <c r="C235" s="132" t="s">
        <v>480</v>
      </c>
      <c r="D235" s="132" t="s">
        <v>171</v>
      </c>
      <c r="E235" s="133" t="s">
        <v>1284</v>
      </c>
      <c r="F235" s="134" t="s">
        <v>1285</v>
      </c>
      <c r="G235" s="135" t="s">
        <v>365</v>
      </c>
      <c r="H235" s="136">
        <v>6.6000000000000003E-2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1.06277</v>
      </c>
      <c r="R235" s="141">
        <f>Q235*H235</f>
        <v>7.0142820000000008E-2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1286</v>
      </c>
    </row>
    <row r="236" spans="2:65" s="1" customFormat="1" ht="10.199999999999999">
      <c r="B236" s="33"/>
      <c r="D236" s="160" t="s">
        <v>256</v>
      </c>
      <c r="F236" s="161" t="s">
        <v>1287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1288</v>
      </c>
      <c r="H237" s="152">
        <v>6.6000000000000003E-2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16.5" customHeight="1">
      <c r="B238" s="33"/>
      <c r="C238" s="132" t="s">
        <v>486</v>
      </c>
      <c r="D238" s="132" t="s">
        <v>171</v>
      </c>
      <c r="E238" s="133" t="s">
        <v>1289</v>
      </c>
      <c r="F238" s="134" t="s">
        <v>1290</v>
      </c>
      <c r="G238" s="135" t="s">
        <v>225</v>
      </c>
      <c r="H238" s="136">
        <v>1.913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2.6446800000000001</v>
      </c>
      <c r="R238" s="141">
        <f>Q238*H238</f>
        <v>5.0592728400000002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1291</v>
      </c>
    </row>
    <row r="239" spans="2:65" s="1" customFormat="1" ht="10.199999999999999">
      <c r="B239" s="33"/>
      <c r="D239" s="160" t="s">
        <v>256</v>
      </c>
      <c r="F239" s="161" t="s">
        <v>1292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1293</v>
      </c>
      <c r="H240" s="152">
        <v>1.913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90</v>
      </c>
      <c r="AY240" s="150" t="s">
        <v>168</v>
      </c>
    </row>
    <row r="241" spans="2:65" s="11" customFormat="1" ht="22.8" customHeight="1">
      <c r="B241" s="120"/>
      <c r="D241" s="121" t="s">
        <v>81</v>
      </c>
      <c r="E241" s="130" t="s">
        <v>187</v>
      </c>
      <c r="F241" s="130" t="s">
        <v>419</v>
      </c>
      <c r="I241" s="123"/>
      <c r="J241" s="131">
        <f>BK241</f>
        <v>0</v>
      </c>
      <c r="L241" s="120"/>
      <c r="M241" s="125"/>
      <c r="P241" s="126">
        <f>SUM(P242:P274)</f>
        <v>0</v>
      </c>
      <c r="R241" s="126">
        <f>SUM(R242:R274)</f>
        <v>15.337387350000002</v>
      </c>
      <c r="T241" s="127">
        <f>SUM(T242:T274)</f>
        <v>0</v>
      </c>
      <c r="AR241" s="121" t="s">
        <v>90</v>
      </c>
      <c r="AT241" s="128" t="s">
        <v>81</v>
      </c>
      <c r="AU241" s="128" t="s">
        <v>90</v>
      </c>
      <c r="AY241" s="121" t="s">
        <v>168</v>
      </c>
      <c r="BK241" s="129">
        <f>SUM(BK242:BK274)</f>
        <v>0</v>
      </c>
    </row>
    <row r="242" spans="2:65" s="1" customFormat="1" ht="24.15" customHeight="1">
      <c r="B242" s="33"/>
      <c r="C242" s="132" t="s">
        <v>491</v>
      </c>
      <c r="D242" s="132" t="s">
        <v>171</v>
      </c>
      <c r="E242" s="133" t="s">
        <v>1294</v>
      </c>
      <c r="F242" s="134" t="s">
        <v>1295</v>
      </c>
      <c r="G242" s="135" t="s">
        <v>225</v>
      </c>
      <c r="H242" s="136">
        <v>4.2350000000000003</v>
      </c>
      <c r="I242" s="137"/>
      <c r="J242" s="138">
        <f>ROUND(I242*H242,2)</f>
        <v>0</v>
      </c>
      <c r="K242" s="134" t="s">
        <v>254</v>
      </c>
      <c r="L242" s="33"/>
      <c r="M242" s="139" t="s">
        <v>44</v>
      </c>
      <c r="N242" s="140" t="s">
        <v>53</v>
      </c>
      <c r="P242" s="141">
        <f>O242*H242</f>
        <v>0</v>
      </c>
      <c r="Q242" s="141">
        <v>2.5020099999999998</v>
      </c>
      <c r="R242" s="141">
        <f>Q242*H242</f>
        <v>10.596012350000001</v>
      </c>
      <c r="S242" s="141">
        <v>0</v>
      </c>
      <c r="T242" s="142">
        <f>S242*H242</f>
        <v>0</v>
      </c>
      <c r="AR242" s="143" t="s">
        <v>187</v>
      </c>
      <c r="AT242" s="143" t="s">
        <v>171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1296</v>
      </c>
    </row>
    <row r="243" spans="2:65" s="1" customFormat="1" ht="10.199999999999999">
      <c r="B243" s="33"/>
      <c r="D243" s="160" t="s">
        <v>256</v>
      </c>
      <c r="F243" s="161" t="s">
        <v>1297</v>
      </c>
      <c r="I243" s="147"/>
      <c r="L243" s="33"/>
      <c r="M243" s="148"/>
      <c r="T243" s="54"/>
      <c r="AT243" s="17" t="s">
        <v>256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1298</v>
      </c>
      <c r="H244" s="152">
        <v>4.2350000000000003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" customFormat="1" ht="21.75" customHeight="1">
      <c r="B245" s="33"/>
      <c r="C245" s="132" t="s">
        <v>29</v>
      </c>
      <c r="D245" s="132" t="s">
        <v>171</v>
      </c>
      <c r="E245" s="133" t="s">
        <v>1299</v>
      </c>
      <c r="F245" s="134" t="s">
        <v>1300</v>
      </c>
      <c r="G245" s="135" t="s">
        <v>253</v>
      </c>
      <c r="H245" s="136">
        <v>4.4000000000000004</v>
      </c>
      <c r="I245" s="137"/>
      <c r="J245" s="138">
        <f>ROUND(I245*H245,2)</f>
        <v>0</v>
      </c>
      <c r="K245" s="134" t="s">
        <v>254</v>
      </c>
      <c r="L245" s="33"/>
      <c r="M245" s="139" t="s">
        <v>44</v>
      </c>
      <c r="N245" s="140" t="s">
        <v>53</v>
      </c>
      <c r="P245" s="141">
        <f>O245*H245</f>
        <v>0</v>
      </c>
      <c r="Q245" s="141">
        <v>5.3299999999999997E-3</v>
      </c>
      <c r="R245" s="141">
        <f>Q245*H245</f>
        <v>2.3452000000000001E-2</v>
      </c>
      <c r="S245" s="141">
        <v>0</v>
      </c>
      <c r="T245" s="142">
        <f>S245*H245</f>
        <v>0</v>
      </c>
      <c r="AR245" s="143" t="s">
        <v>187</v>
      </c>
      <c r="AT245" s="143" t="s">
        <v>171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1301</v>
      </c>
    </row>
    <row r="246" spans="2:65" s="1" customFormat="1" ht="10.199999999999999">
      <c r="B246" s="33"/>
      <c r="D246" s="160" t="s">
        <v>256</v>
      </c>
      <c r="F246" s="161" t="s">
        <v>1302</v>
      </c>
      <c r="I246" s="147"/>
      <c r="L246" s="33"/>
      <c r="M246" s="148"/>
      <c r="T246" s="54"/>
      <c r="AT246" s="17" t="s">
        <v>256</v>
      </c>
      <c r="AU246" s="17" t="s">
        <v>21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1303</v>
      </c>
      <c r="H247" s="152">
        <v>4.4000000000000004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90</v>
      </c>
      <c r="AY247" s="150" t="s">
        <v>168</v>
      </c>
    </row>
    <row r="248" spans="2:65" s="1" customFormat="1" ht="24.15" customHeight="1">
      <c r="B248" s="33"/>
      <c r="C248" s="132" t="s">
        <v>501</v>
      </c>
      <c r="D248" s="132" t="s">
        <v>171</v>
      </c>
      <c r="E248" s="133" t="s">
        <v>1304</v>
      </c>
      <c r="F248" s="134" t="s">
        <v>1305</v>
      </c>
      <c r="G248" s="135" t="s">
        <v>253</v>
      </c>
      <c r="H248" s="136">
        <v>4.4000000000000004</v>
      </c>
      <c r="I248" s="137"/>
      <c r="J248" s="138">
        <f>ROUND(I248*H248,2)</f>
        <v>0</v>
      </c>
      <c r="K248" s="134" t="s">
        <v>254</v>
      </c>
      <c r="L248" s="33"/>
      <c r="M248" s="139" t="s">
        <v>44</v>
      </c>
      <c r="N248" s="140" t="s">
        <v>53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187</v>
      </c>
      <c r="AT248" s="143" t="s">
        <v>171</v>
      </c>
      <c r="AU248" s="143" t="s">
        <v>21</v>
      </c>
      <c r="AY248" s="17" t="s">
        <v>168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90</v>
      </c>
      <c r="BK248" s="144">
        <f>ROUND(I248*H248,2)</f>
        <v>0</v>
      </c>
      <c r="BL248" s="17" t="s">
        <v>187</v>
      </c>
      <c r="BM248" s="143" t="s">
        <v>1306</v>
      </c>
    </row>
    <row r="249" spans="2:65" s="1" customFormat="1" ht="10.199999999999999">
      <c r="B249" s="33"/>
      <c r="D249" s="160" t="s">
        <v>256</v>
      </c>
      <c r="F249" s="161" t="s">
        <v>1307</v>
      </c>
      <c r="I249" s="147"/>
      <c r="L249" s="33"/>
      <c r="M249" s="148"/>
      <c r="T249" s="54"/>
      <c r="AT249" s="17" t="s">
        <v>256</v>
      </c>
      <c r="AU249" s="17" t="s">
        <v>21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1303</v>
      </c>
      <c r="H250" s="152">
        <v>4.4000000000000004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24.15" customHeight="1">
      <c r="B251" s="33"/>
      <c r="C251" s="132" t="s">
        <v>506</v>
      </c>
      <c r="D251" s="132" t="s">
        <v>171</v>
      </c>
      <c r="E251" s="133" t="s">
        <v>1308</v>
      </c>
      <c r="F251" s="134" t="s">
        <v>1309</v>
      </c>
      <c r="G251" s="135" t="s">
        <v>253</v>
      </c>
      <c r="H251" s="136">
        <v>20.25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9.2000000000000003E-4</v>
      </c>
      <c r="R251" s="141">
        <f>Q251*H251</f>
        <v>1.8630000000000001E-2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1310</v>
      </c>
    </row>
    <row r="252" spans="2:65" s="1" customFormat="1" ht="10.199999999999999">
      <c r="B252" s="33"/>
      <c r="D252" s="160" t="s">
        <v>256</v>
      </c>
      <c r="F252" s="161" t="s">
        <v>1311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1201</v>
      </c>
      <c r="H253" s="152">
        <v>20.25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" customFormat="1" ht="24.15" customHeight="1">
      <c r="B254" s="33"/>
      <c r="C254" s="132" t="s">
        <v>511</v>
      </c>
      <c r="D254" s="132" t="s">
        <v>171</v>
      </c>
      <c r="E254" s="133" t="s">
        <v>1312</v>
      </c>
      <c r="F254" s="134" t="s">
        <v>1313</v>
      </c>
      <c r="G254" s="135" t="s">
        <v>253</v>
      </c>
      <c r="H254" s="136">
        <v>20.25</v>
      </c>
      <c r="I254" s="137"/>
      <c r="J254" s="138">
        <f>ROUND(I254*H254,2)</f>
        <v>0</v>
      </c>
      <c r="K254" s="134" t="s">
        <v>254</v>
      </c>
      <c r="L254" s="33"/>
      <c r="M254" s="139" t="s">
        <v>44</v>
      </c>
      <c r="N254" s="140" t="s">
        <v>53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187</v>
      </c>
      <c r="AT254" s="143" t="s">
        <v>171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1314</v>
      </c>
    </row>
    <row r="255" spans="2:65" s="1" customFormat="1" ht="10.199999999999999">
      <c r="B255" s="33"/>
      <c r="D255" s="160" t="s">
        <v>256</v>
      </c>
      <c r="F255" s="161" t="s">
        <v>1315</v>
      </c>
      <c r="I255" s="147"/>
      <c r="L255" s="33"/>
      <c r="M255" s="148"/>
      <c r="T255" s="54"/>
      <c r="AT255" s="17" t="s">
        <v>256</v>
      </c>
      <c r="AU255" s="17" t="s">
        <v>21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1201</v>
      </c>
      <c r="H256" s="152">
        <v>20.25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90</v>
      </c>
      <c r="AY256" s="150" t="s">
        <v>168</v>
      </c>
    </row>
    <row r="257" spans="2:65" s="1" customFormat="1" ht="24.15" customHeight="1">
      <c r="B257" s="33"/>
      <c r="C257" s="132" t="s">
        <v>516</v>
      </c>
      <c r="D257" s="132" t="s">
        <v>171</v>
      </c>
      <c r="E257" s="133" t="s">
        <v>1316</v>
      </c>
      <c r="F257" s="134" t="s">
        <v>1317</v>
      </c>
      <c r="G257" s="135" t="s">
        <v>253</v>
      </c>
      <c r="H257" s="136">
        <v>30.25</v>
      </c>
      <c r="I257" s="137"/>
      <c r="J257" s="138">
        <f>ROUND(I257*H257,2)</f>
        <v>0</v>
      </c>
      <c r="K257" s="134" t="s">
        <v>254</v>
      </c>
      <c r="L257" s="33"/>
      <c r="M257" s="139" t="s">
        <v>44</v>
      </c>
      <c r="N257" s="140" t="s">
        <v>53</v>
      </c>
      <c r="P257" s="141">
        <f>O257*H257</f>
        <v>0</v>
      </c>
      <c r="Q257" s="141">
        <v>3.7799999999999999E-3</v>
      </c>
      <c r="R257" s="141">
        <f>Q257*H257</f>
        <v>0.114345</v>
      </c>
      <c r="S257" s="141">
        <v>0</v>
      </c>
      <c r="T257" s="142">
        <f>S257*H257</f>
        <v>0</v>
      </c>
      <c r="AR257" s="143" t="s">
        <v>187</v>
      </c>
      <c r="AT257" s="143" t="s">
        <v>171</v>
      </c>
      <c r="AU257" s="143" t="s">
        <v>21</v>
      </c>
      <c r="AY257" s="17" t="s">
        <v>168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7" t="s">
        <v>90</v>
      </c>
      <c r="BK257" s="144">
        <f>ROUND(I257*H257,2)</f>
        <v>0</v>
      </c>
      <c r="BL257" s="17" t="s">
        <v>187</v>
      </c>
      <c r="BM257" s="143" t="s">
        <v>1318</v>
      </c>
    </row>
    <row r="258" spans="2:65" s="1" customFormat="1" ht="10.199999999999999">
      <c r="B258" s="33"/>
      <c r="D258" s="160" t="s">
        <v>256</v>
      </c>
      <c r="F258" s="161" t="s">
        <v>1319</v>
      </c>
      <c r="I258" s="147"/>
      <c r="L258" s="33"/>
      <c r="M258" s="148"/>
      <c r="T258" s="54"/>
      <c r="AT258" s="17" t="s">
        <v>256</v>
      </c>
      <c r="AU258" s="17" t="s">
        <v>21</v>
      </c>
    </row>
    <row r="259" spans="2:65" s="12" customFormat="1" ht="10.199999999999999">
      <c r="B259" s="149"/>
      <c r="D259" s="145" t="s">
        <v>182</v>
      </c>
      <c r="E259" s="150" t="s">
        <v>44</v>
      </c>
      <c r="F259" s="151" t="s">
        <v>1245</v>
      </c>
      <c r="H259" s="152">
        <v>30.25</v>
      </c>
      <c r="I259" s="153"/>
      <c r="L259" s="149"/>
      <c r="M259" s="154"/>
      <c r="T259" s="155"/>
      <c r="AT259" s="150" t="s">
        <v>182</v>
      </c>
      <c r="AU259" s="150" t="s">
        <v>21</v>
      </c>
      <c r="AV259" s="12" t="s">
        <v>21</v>
      </c>
      <c r="AW259" s="12" t="s">
        <v>42</v>
      </c>
      <c r="AX259" s="12" t="s">
        <v>90</v>
      </c>
      <c r="AY259" s="150" t="s">
        <v>168</v>
      </c>
    </row>
    <row r="260" spans="2:65" s="1" customFormat="1" ht="16.5" customHeight="1">
      <c r="B260" s="33"/>
      <c r="C260" s="176" t="s">
        <v>520</v>
      </c>
      <c r="D260" s="176" t="s">
        <v>386</v>
      </c>
      <c r="E260" s="177" t="s">
        <v>1320</v>
      </c>
      <c r="F260" s="178" t="s">
        <v>1321</v>
      </c>
      <c r="G260" s="179" t="s">
        <v>253</v>
      </c>
      <c r="H260" s="180">
        <v>30.553000000000001</v>
      </c>
      <c r="I260" s="181"/>
      <c r="J260" s="182">
        <f>ROUND(I260*H260,2)</f>
        <v>0</v>
      </c>
      <c r="K260" s="178" t="s">
        <v>44</v>
      </c>
      <c r="L260" s="183"/>
      <c r="M260" s="184" t="s">
        <v>44</v>
      </c>
      <c r="N260" s="185" t="s">
        <v>53</v>
      </c>
      <c r="P260" s="141">
        <f>O260*H260</f>
        <v>0</v>
      </c>
      <c r="Q260" s="141">
        <v>0.15</v>
      </c>
      <c r="R260" s="141">
        <f>Q260*H260</f>
        <v>4.5829500000000003</v>
      </c>
      <c r="S260" s="141">
        <v>0</v>
      </c>
      <c r="T260" s="142">
        <f>S260*H260</f>
        <v>0</v>
      </c>
      <c r="AR260" s="143" t="s">
        <v>204</v>
      </c>
      <c r="AT260" s="143" t="s">
        <v>386</v>
      </c>
      <c r="AU260" s="143" t="s">
        <v>21</v>
      </c>
      <c r="AY260" s="17" t="s">
        <v>168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90</v>
      </c>
      <c r="BK260" s="144">
        <f>ROUND(I260*H260,2)</f>
        <v>0</v>
      </c>
      <c r="BL260" s="17" t="s">
        <v>187</v>
      </c>
      <c r="BM260" s="143" t="s">
        <v>1322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1323</v>
      </c>
      <c r="H261" s="152">
        <v>30.25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90</v>
      </c>
      <c r="AY261" s="150" t="s">
        <v>168</v>
      </c>
    </row>
    <row r="262" spans="2:65" s="12" customFormat="1" ht="10.199999999999999">
      <c r="B262" s="149"/>
      <c r="D262" s="145" t="s">
        <v>182</v>
      </c>
      <c r="F262" s="151" t="s">
        <v>1324</v>
      </c>
      <c r="H262" s="152">
        <v>30.553000000000001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</v>
      </c>
      <c r="AX262" s="12" t="s">
        <v>90</v>
      </c>
      <c r="AY262" s="150" t="s">
        <v>168</v>
      </c>
    </row>
    <row r="263" spans="2:65" s="1" customFormat="1" ht="16.5" customHeight="1">
      <c r="B263" s="33"/>
      <c r="C263" s="132" t="s">
        <v>526</v>
      </c>
      <c r="D263" s="132" t="s">
        <v>171</v>
      </c>
      <c r="E263" s="133" t="s">
        <v>1325</v>
      </c>
      <c r="F263" s="134" t="s">
        <v>1326</v>
      </c>
      <c r="G263" s="135" t="s">
        <v>253</v>
      </c>
      <c r="H263" s="136">
        <v>2.7</v>
      </c>
      <c r="I263" s="137"/>
      <c r="J263" s="138">
        <f>ROUND(I263*H263,2)</f>
        <v>0</v>
      </c>
      <c r="K263" s="134" t="s">
        <v>254</v>
      </c>
      <c r="L263" s="33"/>
      <c r="M263" s="139" t="s">
        <v>44</v>
      </c>
      <c r="N263" s="140" t="s">
        <v>53</v>
      </c>
      <c r="P263" s="141">
        <f>O263*H263</f>
        <v>0</v>
      </c>
      <c r="Q263" s="141">
        <v>7.3999999999999999E-4</v>
      </c>
      <c r="R263" s="141">
        <f>Q263*H263</f>
        <v>1.9980000000000002E-3</v>
      </c>
      <c r="S263" s="141">
        <v>0</v>
      </c>
      <c r="T263" s="142">
        <f>S263*H263</f>
        <v>0</v>
      </c>
      <c r="AR263" s="143" t="s">
        <v>187</v>
      </c>
      <c r="AT263" s="143" t="s">
        <v>171</v>
      </c>
      <c r="AU263" s="143" t="s">
        <v>21</v>
      </c>
      <c r="AY263" s="17" t="s">
        <v>168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90</v>
      </c>
      <c r="BK263" s="144">
        <f>ROUND(I263*H263,2)</f>
        <v>0</v>
      </c>
      <c r="BL263" s="17" t="s">
        <v>187</v>
      </c>
      <c r="BM263" s="143" t="s">
        <v>1327</v>
      </c>
    </row>
    <row r="264" spans="2:65" s="1" customFormat="1" ht="10.199999999999999">
      <c r="B264" s="33"/>
      <c r="D264" s="160" t="s">
        <v>256</v>
      </c>
      <c r="F264" s="161" t="s">
        <v>1328</v>
      </c>
      <c r="I264" s="147"/>
      <c r="L264" s="33"/>
      <c r="M264" s="148"/>
      <c r="T264" s="54"/>
      <c r="AT264" s="17" t="s">
        <v>256</v>
      </c>
      <c r="AU264" s="17" t="s">
        <v>21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1329</v>
      </c>
      <c r="H265" s="152">
        <v>2.7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90</v>
      </c>
      <c r="AY265" s="150" t="s">
        <v>168</v>
      </c>
    </row>
    <row r="266" spans="2:65" s="1" customFormat="1" ht="21.75" customHeight="1">
      <c r="B266" s="33"/>
      <c r="C266" s="132" t="s">
        <v>532</v>
      </c>
      <c r="D266" s="132" t="s">
        <v>171</v>
      </c>
      <c r="E266" s="133" t="s">
        <v>421</v>
      </c>
      <c r="F266" s="134" t="s">
        <v>422</v>
      </c>
      <c r="G266" s="135" t="s">
        <v>225</v>
      </c>
      <c r="H266" s="136">
        <v>0.4</v>
      </c>
      <c r="I266" s="137"/>
      <c r="J266" s="138">
        <f>ROUND(I266*H266,2)</f>
        <v>0</v>
      </c>
      <c r="K266" s="134" t="s">
        <v>254</v>
      </c>
      <c r="L266" s="33"/>
      <c r="M266" s="139" t="s">
        <v>44</v>
      </c>
      <c r="N266" s="140" t="s">
        <v>53</v>
      </c>
      <c r="P266" s="141">
        <f>O266*H266</f>
        <v>0</v>
      </c>
      <c r="Q266" s="141">
        <v>0</v>
      </c>
      <c r="R266" s="141">
        <f>Q266*H266</f>
        <v>0</v>
      </c>
      <c r="S266" s="141">
        <v>0</v>
      </c>
      <c r="T266" s="142">
        <f>S266*H266</f>
        <v>0</v>
      </c>
      <c r="AR266" s="143" t="s">
        <v>187</v>
      </c>
      <c r="AT266" s="143" t="s">
        <v>171</v>
      </c>
      <c r="AU266" s="143" t="s">
        <v>21</v>
      </c>
      <c r="AY266" s="17" t="s">
        <v>168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90</v>
      </c>
      <c r="BK266" s="144">
        <f>ROUND(I266*H266,2)</f>
        <v>0</v>
      </c>
      <c r="BL266" s="17" t="s">
        <v>187</v>
      </c>
      <c r="BM266" s="143" t="s">
        <v>1330</v>
      </c>
    </row>
    <row r="267" spans="2:65" s="1" customFormat="1" ht="10.199999999999999">
      <c r="B267" s="33"/>
      <c r="D267" s="160" t="s">
        <v>256</v>
      </c>
      <c r="F267" s="161" t="s">
        <v>424</v>
      </c>
      <c r="I267" s="147"/>
      <c r="L267" s="33"/>
      <c r="M267" s="148"/>
      <c r="T267" s="54"/>
      <c r="AT267" s="17" t="s">
        <v>256</v>
      </c>
      <c r="AU267" s="17" t="s">
        <v>21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1331</v>
      </c>
      <c r="H268" s="152">
        <v>0.4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82</v>
      </c>
      <c r="AY268" s="150" t="s">
        <v>168</v>
      </c>
    </row>
    <row r="269" spans="2:65" s="13" customFormat="1" ht="10.199999999999999">
      <c r="B269" s="162"/>
      <c r="D269" s="145" t="s">
        <v>182</v>
      </c>
      <c r="E269" s="163" t="s">
        <v>44</v>
      </c>
      <c r="F269" s="164" t="s">
        <v>264</v>
      </c>
      <c r="H269" s="165">
        <v>0.4</v>
      </c>
      <c r="I269" s="166"/>
      <c r="L269" s="162"/>
      <c r="M269" s="167"/>
      <c r="T269" s="168"/>
      <c r="AT269" s="163" t="s">
        <v>182</v>
      </c>
      <c r="AU269" s="163" t="s">
        <v>21</v>
      </c>
      <c r="AV269" s="13" t="s">
        <v>187</v>
      </c>
      <c r="AW269" s="13" t="s">
        <v>42</v>
      </c>
      <c r="AX269" s="13" t="s">
        <v>90</v>
      </c>
      <c r="AY269" s="163" t="s">
        <v>168</v>
      </c>
    </row>
    <row r="270" spans="2:65" s="1" customFormat="1" ht="16.5" customHeight="1">
      <c r="B270" s="33"/>
      <c r="C270" s="132" t="s">
        <v>537</v>
      </c>
      <c r="D270" s="132" t="s">
        <v>171</v>
      </c>
      <c r="E270" s="133" t="s">
        <v>1332</v>
      </c>
      <c r="F270" s="134" t="s">
        <v>1333</v>
      </c>
      <c r="G270" s="135" t="s">
        <v>225</v>
      </c>
      <c r="H270" s="136">
        <v>3.8250000000000002</v>
      </c>
      <c r="I270" s="137"/>
      <c r="J270" s="138">
        <f>ROUND(I270*H270,2)</f>
        <v>0</v>
      </c>
      <c r="K270" s="134" t="s">
        <v>254</v>
      </c>
      <c r="L270" s="33"/>
      <c r="M270" s="139" t="s">
        <v>44</v>
      </c>
      <c r="N270" s="140" t="s">
        <v>53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187</v>
      </c>
      <c r="AT270" s="143" t="s">
        <v>171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1334</v>
      </c>
    </row>
    <row r="271" spans="2:65" s="1" customFormat="1" ht="10.199999999999999">
      <c r="B271" s="33"/>
      <c r="D271" s="160" t="s">
        <v>256</v>
      </c>
      <c r="F271" s="161" t="s">
        <v>1335</v>
      </c>
      <c r="I271" s="147"/>
      <c r="L271" s="33"/>
      <c r="M271" s="148"/>
      <c r="T271" s="54"/>
      <c r="AT271" s="17" t="s">
        <v>256</v>
      </c>
      <c r="AU271" s="17" t="s">
        <v>21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1336</v>
      </c>
      <c r="H272" s="152">
        <v>2.9249999999999998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82</v>
      </c>
      <c r="AY272" s="150" t="s">
        <v>168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1337</v>
      </c>
      <c r="H273" s="152">
        <v>0.9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3" customFormat="1" ht="10.199999999999999">
      <c r="B274" s="162"/>
      <c r="D274" s="145" t="s">
        <v>182</v>
      </c>
      <c r="E274" s="163" t="s">
        <v>44</v>
      </c>
      <c r="F274" s="164" t="s">
        <v>264</v>
      </c>
      <c r="H274" s="165">
        <v>3.8249999999999997</v>
      </c>
      <c r="I274" s="166"/>
      <c r="L274" s="162"/>
      <c r="M274" s="167"/>
      <c r="T274" s="168"/>
      <c r="AT274" s="163" t="s">
        <v>182</v>
      </c>
      <c r="AU274" s="163" t="s">
        <v>21</v>
      </c>
      <c r="AV274" s="13" t="s">
        <v>187</v>
      </c>
      <c r="AW274" s="13" t="s">
        <v>42</v>
      </c>
      <c r="AX274" s="13" t="s">
        <v>90</v>
      </c>
      <c r="AY274" s="163" t="s">
        <v>168</v>
      </c>
    </row>
    <row r="275" spans="2:65" s="11" customFormat="1" ht="22.8" customHeight="1">
      <c r="B275" s="120"/>
      <c r="D275" s="121" t="s">
        <v>81</v>
      </c>
      <c r="E275" s="130" t="s">
        <v>167</v>
      </c>
      <c r="F275" s="130" t="s">
        <v>463</v>
      </c>
      <c r="I275" s="123"/>
      <c r="J275" s="131">
        <f>BK275</f>
        <v>0</v>
      </c>
      <c r="L275" s="120"/>
      <c r="M275" s="125"/>
      <c r="P275" s="126">
        <f>SUM(P276:P287)</f>
        <v>0</v>
      </c>
      <c r="R275" s="126">
        <f>SUM(R276:R287)</f>
        <v>0</v>
      </c>
      <c r="T275" s="127">
        <f>SUM(T276:T287)</f>
        <v>0</v>
      </c>
      <c r="AR275" s="121" t="s">
        <v>90</v>
      </c>
      <c r="AT275" s="128" t="s">
        <v>81</v>
      </c>
      <c r="AU275" s="128" t="s">
        <v>90</v>
      </c>
      <c r="AY275" s="121" t="s">
        <v>168</v>
      </c>
      <c r="BK275" s="129">
        <f>SUM(BK276:BK287)</f>
        <v>0</v>
      </c>
    </row>
    <row r="276" spans="2:65" s="1" customFormat="1" ht="21.75" customHeight="1">
      <c r="B276" s="33"/>
      <c r="C276" s="132" t="s">
        <v>542</v>
      </c>
      <c r="D276" s="132" t="s">
        <v>171</v>
      </c>
      <c r="E276" s="133" t="s">
        <v>1338</v>
      </c>
      <c r="F276" s="134" t="s">
        <v>1339</v>
      </c>
      <c r="G276" s="135" t="s">
        <v>253</v>
      </c>
      <c r="H276" s="136">
        <v>13.5</v>
      </c>
      <c r="I276" s="137"/>
      <c r="J276" s="138">
        <f>ROUND(I276*H276,2)</f>
        <v>0</v>
      </c>
      <c r="K276" s="134" t="s">
        <v>254</v>
      </c>
      <c r="L276" s="33"/>
      <c r="M276" s="139" t="s">
        <v>44</v>
      </c>
      <c r="N276" s="140" t="s">
        <v>53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187</v>
      </c>
      <c r="AT276" s="143" t="s">
        <v>171</v>
      </c>
      <c r="AU276" s="143" t="s">
        <v>21</v>
      </c>
      <c r="AY276" s="17" t="s">
        <v>168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90</v>
      </c>
      <c r="BK276" s="144">
        <f>ROUND(I276*H276,2)</f>
        <v>0</v>
      </c>
      <c r="BL276" s="17" t="s">
        <v>187</v>
      </c>
      <c r="BM276" s="143" t="s">
        <v>1340</v>
      </c>
    </row>
    <row r="277" spans="2:65" s="1" customFormat="1" ht="10.199999999999999">
      <c r="B277" s="33"/>
      <c r="D277" s="160" t="s">
        <v>256</v>
      </c>
      <c r="F277" s="161" t="s">
        <v>1341</v>
      </c>
      <c r="I277" s="147"/>
      <c r="L277" s="33"/>
      <c r="M277" s="148"/>
      <c r="T277" s="54"/>
      <c r="AT277" s="17" t="s">
        <v>256</v>
      </c>
      <c r="AU277" s="17" t="s">
        <v>21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1144</v>
      </c>
      <c r="H278" s="152">
        <v>13.5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" customFormat="1" ht="24.15" customHeight="1">
      <c r="B279" s="33"/>
      <c r="C279" s="132" t="s">
        <v>547</v>
      </c>
      <c r="D279" s="132" t="s">
        <v>171</v>
      </c>
      <c r="E279" s="133" t="s">
        <v>1342</v>
      </c>
      <c r="F279" s="134" t="s">
        <v>1343</v>
      </c>
      <c r="G279" s="135" t="s">
        <v>253</v>
      </c>
      <c r="H279" s="136">
        <v>13.5</v>
      </c>
      <c r="I279" s="137"/>
      <c r="J279" s="138">
        <f>ROUND(I279*H279,2)</f>
        <v>0</v>
      </c>
      <c r="K279" s="134" t="s">
        <v>254</v>
      </c>
      <c r="L279" s="33"/>
      <c r="M279" s="139" t="s">
        <v>44</v>
      </c>
      <c r="N279" s="140" t="s">
        <v>53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187</v>
      </c>
      <c r="AT279" s="143" t="s">
        <v>171</v>
      </c>
      <c r="AU279" s="143" t="s">
        <v>21</v>
      </c>
      <c r="AY279" s="17" t="s">
        <v>168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90</v>
      </c>
      <c r="BK279" s="144">
        <f>ROUND(I279*H279,2)</f>
        <v>0</v>
      </c>
      <c r="BL279" s="17" t="s">
        <v>187</v>
      </c>
      <c r="BM279" s="143" t="s">
        <v>1344</v>
      </c>
    </row>
    <row r="280" spans="2:65" s="1" customFormat="1" ht="10.199999999999999">
      <c r="B280" s="33"/>
      <c r="D280" s="160" t="s">
        <v>256</v>
      </c>
      <c r="F280" s="161" t="s">
        <v>1345</v>
      </c>
      <c r="I280" s="147"/>
      <c r="L280" s="33"/>
      <c r="M280" s="148"/>
      <c r="T280" s="54"/>
      <c r="AT280" s="17" t="s">
        <v>256</v>
      </c>
      <c r="AU280" s="17" t="s">
        <v>21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1144</v>
      </c>
      <c r="H281" s="152">
        <v>13.5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24.15" customHeight="1">
      <c r="B282" s="33"/>
      <c r="C282" s="132" t="s">
        <v>552</v>
      </c>
      <c r="D282" s="132" t="s">
        <v>171</v>
      </c>
      <c r="E282" s="133" t="s">
        <v>1346</v>
      </c>
      <c r="F282" s="134" t="s">
        <v>1347</v>
      </c>
      <c r="G282" s="135" t="s">
        <v>253</v>
      </c>
      <c r="H282" s="136">
        <v>13.5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1348</v>
      </c>
    </row>
    <row r="283" spans="2:65" s="1" customFormat="1" ht="10.199999999999999">
      <c r="B283" s="33"/>
      <c r="D283" s="160" t="s">
        <v>256</v>
      </c>
      <c r="F283" s="161" t="s">
        <v>1349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1144</v>
      </c>
      <c r="H284" s="152">
        <v>13.5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24.15" customHeight="1">
      <c r="B285" s="33"/>
      <c r="C285" s="132" t="s">
        <v>556</v>
      </c>
      <c r="D285" s="132" t="s">
        <v>171</v>
      </c>
      <c r="E285" s="133" t="s">
        <v>1350</v>
      </c>
      <c r="F285" s="134" t="s">
        <v>1351</v>
      </c>
      <c r="G285" s="135" t="s">
        <v>253</v>
      </c>
      <c r="H285" s="136">
        <v>13.5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1352</v>
      </c>
    </row>
    <row r="286" spans="2:65" s="1" customFormat="1" ht="10.199999999999999">
      <c r="B286" s="33"/>
      <c r="D286" s="160" t="s">
        <v>256</v>
      </c>
      <c r="F286" s="161" t="s">
        <v>1353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1144</v>
      </c>
      <c r="H287" s="152">
        <v>13.5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1" customFormat="1" ht="22.8" customHeight="1">
      <c r="B288" s="120"/>
      <c r="D288" s="121" t="s">
        <v>81</v>
      </c>
      <c r="E288" s="130" t="s">
        <v>195</v>
      </c>
      <c r="F288" s="130" t="s">
        <v>1354</v>
      </c>
      <c r="I288" s="123"/>
      <c r="J288" s="131">
        <f>BK288</f>
        <v>0</v>
      </c>
      <c r="L288" s="120"/>
      <c r="M288" s="125"/>
      <c r="P288" s="126">
        <f>SUM(P289:P299)</f>
        <v>0</v>
      </c>
      <c r="R288" s="126">
        <f>SUM(R289:R299)</f>
        <v>3.3137227499999997</v>
      </c>
      <c r="T288" s="127">
        <f>SUM(T289:T299)</f>
        <v>0</v>
      </c>
      <c r="AR288" s="121" t="s">
        <v>90</v>
      </c>
      <c r="AT288" s="128" t="s">
        <v>81</v>
      </c>
      <c r="AU288" s="128" t="s">
        <v>90</v>
      </c>
      <c r="AY288" s="121" t="s">
        <v>168</v>
      </c>
      <c r="BK288" s="129">
        <f>SUM(BK289:BK299)</f>
        <v>0</v>
      </c>
    </row>
    <row r="289" spans="2:65" s="1" customFormat="1" ht="16.5" customHeight="1">
      <c r="B289" s="33"/>
      <c r="C289" s="132" t="s">
        <v>560</v>
      </c>
      <c r="D289" s="132" t="s">
        <v>171</v>
      </c>
      <c r="E289" s="133" t="s">
        <v>1355</v>
      </c>
      <c r="F289" s="134" t="s">
        <v>1356</v>
      </c>
      <c r="G289" s="135" t="s">
        <v>253</v>
      </c>
      <c r="H289" s="136">
        <v>7.5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2.7000000000000001E-3</v>
      </c>
      <c r="R289" s="141">
        <f>Q289*H289</f>
        <v>2.0250000000000001E-2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1357</v>
      </c>
    </row>
    <row r="290" spans="2:65" s="1" customFormat="1" ht="10.199999999999999">
      <c r="B290" s="33"/>
      <c r="D290" s="160" t="s">
        <v>256</v>
      </c>
      <c r="F290" s="161" t="s">
        <v>1358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1232</v>
      </c>
      <c r="H291" s="152">
        <v>7.5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564</v>
      </c>
      <c r="D292" s="132" t="s">
        <v>171</v>
      </c>
      <c r="E292" s="133" t="s">
        <v>1359</v>
      </c>
      <c r="F292" s="134" t="s">
        <v>1360</v>
      </c>
      <c r="G292" s="135" t="s">
        <v>225</v>
      </c>
      <c r="H292" s="136">
        <v>3.8250000000000002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9.1E-4</v>
      </c>
      <c r="R292" s="141">
        <f>Q292*H292</f>
        <v>3.4807500000000003E-3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1361</v>
      </c>
    </row>
    <row r="293" spans="2:65" s="1" customFormat="1" ht="10.199999999999999">
      <c r="B293" s="33"/>
      <c r="D293" s="160" t="s">
        <v>256</v>
      </c>
      <c r="F293" s="161" t="s">
        <v>1362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1336</v>
      </c>
      <c r="H294" s="152">
        <v>2.9249999999999998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82</v>
      </c>
      <c r="AY294" s="150" t="s">
        <v>168</v>
      </c>
    </row>
    <row r="295" spans="2:65" s="12" customFormat="1" ht="10.199999999999999">
      <c r="B295" s="149"/>
      <c r="D295" s="145" t="s">
        <v>182</v>
      </c>
      <c r="E295" s="150" t="s">
        <v>44</v>
      </c>
      <c r="F295" s="151" t="s">
        <v>1337</v>
      </c>
      <c r="H295" s="152">
        <v>0.9</v>
      </c>
      <c r="I295" s="153"/>
      <c r="L295" s="149"/>
      <c r="M295" s="154"/>
      <c r="T295" s="155"/>
      <c r="AT295" s="150" t="s">
        <v>182</v>
      </c>
      <c r="AU295" s="150" t="s">
        <v>21</v>
      </c>
      <c r="AV295" s="12" t="s">
        <v>21</v>
      </c>
      <c r="AW295" s="12" t="s">
        <v>42</v>
      </c>
      <c r="AX295" s="12" t="s">
        <v>82</v>
      </c>
      <c r="AY295" s="150" t="s">
        <v>168</v>
      </c>
    </row>
    <row r="296" spans="2:65" s="13" customFormat="1" ht="10.199999999999999">
      <c r="B296" s="162"/>
      <c r="D296" s="145" t="s">
        <v>182</v>
      </c>
      <c r="E296" s="163" t="s">
        <v>44</v>
      </c>
      <c r="F296" s="164" t="s">
        <v>264</v>
      </c>
      <c r="H296" s="165">
        <v>3.8249999999999997</v>
      </c>
      <c r="I296" s="166"/>
      <c r="L296" s="162"/>
      <c r="M296" s="167"/>
      <c r="T296" s="168"/>
      <c r="AT296" s="163" t="s">
        <v>182</v>
      </c>
      <c r="AU296" s="163" t="s">
        <v>21</v>
      </c>
      <c r="AV296" s="13" t="s">
        <v>187</v>
      </c>
      <c r="AW296" s="13" t="s">
        <v>42</v>
      </c>
      <c r="AX296" s="13" t="s">
        <v>90</v>
      </c>
      <c r="AY296" s="163" t="s">
        <v>168</v>
      </c>
    </row>
    <row r="297" spans="2:65" s="1" customFormat="1" ht="21.75" customHeight="1">
      <c r="B297" s="33"/>
      <c r="C297" s="132" t="s">
        <v>569</v>
      </c>
      <c r="D297" s="132" t="s">
        <v>171</v>
      </c>
      <c r="E297" s="133" t="s">
        <v>1363</v>
      </c>
      <c r="F297" s="134" t="s">
        <v>1364</v>
      </c>
      <c r="G297" s="135" t="s">
        <v>253</v>
      </c>
      <c r="H297" s="136">
        <v>11.6</v>
      </c>
      <c r="I297" s="137"/>
      <c r="J297" s="138">
        <f>ROUND(I297*H297,2)</f>
        <v>0</v>
      </c>
      <c r="K297" s="134" t="s">
        <v>254</v>
      </c>
      <c r="L297" s="33"/>
      <c r="M297" s="139" t="s">
        <v>44</v>
      </c>
      <c r="N297" s="140" t="s">
        <v>53</v>
      </c>
      <c r="P297" s="141">
        <f>O297*H297</f>
        <v>0</v>
      </c>
      <c r="Q297" s="141">
        <v>0.28361999999999998</v>
      </c>
      <c r="R297" s="141">
        <f>Q297*H297</f>
        <v>3.2899919999999998</v>
      </c>
      <c r="S297" s="141">
        <v>0</v>
      </c>
      <c r="T297" s="142">
        <f>S297*H297</f>
        <v>0</v>
      </c>
      <c r="AR297" s="143" t="s">
        <v>187</v>
      </c>
      <c r="AT297" s="143" t="s">
        <v>171</v>
      </c>
      <c r="AU297" s="143" t="s">
        <v>21</v>
      </c>
      <c r="AY297" s="17" t="s">
        <v>168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90</v>
      </c>
      <c r="BK297" s="144">
        <f>ROUND(I297*H297,2)</f>
        <v>0</v>
      </c>
      <c r="BL297" s="17" t="s">
        <v>187</v>
      </c>
      <c r="BM297" s="143" t="s">
        <v>1365</v>
      </c>
    </row>
    <row r="298" spans="2:65" s="1" customFormat="1" ht="10.199999999999999">
      <c r="B298" s="33"/>
      <c r="D298" s="160" t="s">
        <v>256</v>
      </c>
      <c r="F298" s="161" t="s">
        <v>1366</v>
      </c>
      <c r="I298" s="147"/>
      <c r="L298" s="33"/>
      <c r="M298" s="148"/>
      <c r="T298" s="54"/>
      <c r="AT298" s="17" t="s">
        <v>256</v>
      </c>
      <c r="AU298" s="17" t="s">
        <v>21</v>
      </c>
    </row>
    <row r="299" spans="2:65" s="12" customFormat="1" ht="10.199999999999999">
      <c r="B299" s="149"/>
      <c r="D299" s="145" t="s">
        <v>182</v>
      </c>
      <c r="E299" s="150" t="s">
        <v>44</v>
      </c>
      <c r="F299" s="151" t="s">
        <v>1367</v>
      </c>
      <c r="H299" s="152">
        <v>11.6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42</v>
      </c>
      <c r="AX299" s="12" t="s">
        <v>90</v>
      </c>
      <c r="AY299" s="150" t="s">
        <v>168</v>
      </c>
    </row>
    <row r="300" spans="2:65" s="11" customFormat="1" ht="22.8" customHeight="1">
      <c r="B300" s="120"/>
      <c r="D300" s="121" t="s">
        <v>81</v>
      </c>
      <c r="E300" s="130" t="s">
        <v>204</v>
      </c>
      <c r="F300" s="130" t="s">
        <v>479</v>
      </c>
      <c r="I300" s="123"/>
      <c r="J300" s="131">
        <f>BK300</f>
        <v>0</v>
      </c>
      <c r="L300" s="120"/>
      <c r="M300" s="125"/>
      <c r="P300" s="126">
        <f>SUM(P301:P347)</f>
        <v>0</v>
      </c>
      <c r="R300" s="126">
        <f>SUM(R301:R347)</f>
        <v>5.4760876000000005</v>
      </c>
      <c r="T300" s="127">
        <f>SUM(T301:T347)</f>
        <v>0.38400000000000001</v>
      </c>
      <c r="AR300" s="121" t="s">
        <v>90</v>
      </c>
      <c r="AT300" s="128" t="s">
        <v>81</v>
      </c>
      <c r="AU300" s="128" t="s">
        <v>90</v>
      </c>
      <c r="AY300" s="121" t="s">
        <v>168</v>
      </c>
      <c r="BK300" s="129">
        <f>SUM(BK301:BK347)</f>
        <v>0</v>
      </c>
    </row>
    <row r="301" spans="2:65" s="1" customFormat="1" ht="16.5" customHeight="1">
      <c r="B301" s="33"/>
      <c r="C301" s="132" t="s">
        <v>573</v>
      </c>
      <c r="D301" s="132" t="s">
        <v>171</v>
      </c>
      <c r="E301" s="133" t="s">
        <v>643</v>
      </c>
      <c r="F301" s="134" t="s">
        <v>644</v>
      </c>
      <c r="G301" s="135" t="s">
        <v>267</v>
      </c>
      <c r="H301" s="136">
        <v>1.2</v>
      </c>
      <c r="I301" s="137"/>
      <c r="J301" s="138">
        <f>ROUND(I301*H301,2)</f>
        <v>0</v>
      </c>
      <c r="K301" s="134" t="s">
        <v>254</v>
      </c>
      <c r="L301" s="33"/>
      <c r="M301" s="139" t="s">
        <v>44</v>
      </c>
      <c r="N301" s="140" t="s">
        <v>53</v>
      </c>
      <c r="P301" s="141">
        <f>O301*H301</f>
        <v>0</v>
      </c>
      <c r="Q301" s="141">
        <v>0</v>
      </c>
      <c r="R301" s="141">
        <f>Q301*H301</f>
        <v>0</v>
      </c>
      <c r="S301" s="141">
        <v>0.32</v>
      </c>
      <c r="T301" s="142">
        <f>S301*H301</f>
        <v>0.38400000000000001</v>
      </c>
      <c r="AR301" s="143" t="s">
        <v>187</v>
      </c>
      <c r="AT301" s="143" t="s">
        <v>171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1368</v>
      </c>
    </row>
    <row r="302" spans="2:65" s="1" customFormat="1" ht="10.199999999999999">
      <c r="B302" s="33"/>
      <c r="D302" s="160" t="s">
        <v>256</v>
      </c>
      <c r="F302" s="161" t="s">
        <v>646</v>
      </c>
      <c r="I302" s="147"/>
      <c r="L302" s="33"/>
      <c r="M302" s="148"/>
      <c r="T302" s="54"/>
      <c r="AT302" s="17" t="s">
        <v>256</v>
      </c>
      <c r="AU302" s="17" t="s">
        <v>21</v>
      </c>
    </row>
    <row r="303" spans="2:65" s="12" customFormat="1" ht="10.199999999999999">
      <c r="B303" s="149"/>
      <c r="D303" s="145" t="s">
        <v>182</v>
      </c>
      <c r="E303" s="150" t="s">
        <v>44</v>
      </c>
      <c r="F303" s="151" t="s">
        <v>1369</v>
      </c>
      <c r="H303" s="152">
        <v>1.2</v>
      </c>
      <c r="I303" s="153"/>
      <c r="L303" s="149"/>
      <c r="M303" s="154"/>
      <c r="T303" s="155"/>
      <c r="AT303" s="150" t="s">
        <v>182</v>
      </c>
      <c r="AU303" s="150" t="s">
        <v>21</v>
      </c>
      <c r="AV303" s="12" t="s">
        <v>21</v>
      </c>
      <c r="AW303" s="12" t="s">
        <v>42</v>
      </c>
      <c r="AX303" s="12" t="s">
        <v>90</v>
      </c>
      <c r="AY303" s="150" t="s">
        <v>168</v>
      </c>
    </row>
    <row r="304" spans="2:65" s="1" customFormat="1" ht="16.5" customHeight="1">
      <c r="B304" s="33"/>
      <c r="C304" s="132" t="s">
        <v>578</v>
      </c>
      <c r="D304" s="132" t="s">
        <v>171</v>
      </c>
      <c r="E304" s="133" t="s">
        <v>1370</v>
      </c>
      <c r="F304" s="134" t="s">
        <v>1371</v>
      </c>
      <c r="G304" s="135" t="s">
        <v>267</v>
      </c>
      <c r="H304" s="136">
        <v>4</v>
      </c>
      <c r="I304" s="137"/>
      <c r="J304" s="138">
        <f>ROUND(I304*H304,2)</f>
        <v>0</v>
      </c>
      <c r="K304" s="134" t="s">
        <v>254</v>
      </c>
      <c r="L304" s="33"/>
      <c r="M304" s="139" t="s">
        <v>44</v>
      </c>
      <c r="N304" s="140" t="s">
        <v>53</v>
      </c>
      <c r="P304" s="141">
        <f>O304*H304</f>
        <v>0</v>
      </c>
      <c r="Q304" s="141">
        <v>1.0000000000000001E-5</v>
      </c>
      <c r="R304" s="141">
        <f>Q304*H304</f>
        <v>4.0000000000000003E-5</v>
      </c>
      <c r="S304" s="141">
        <v>0</v>
      </c>
      <c r="T304" s="142">
        <f>S304*H304</f>
        <v>0</v>
      </c>
      <c r="AR304" s="143" t="s">
        <v>187</v>
      </c>
      <c r="AT304" s="143" t="s">
        <v>171</v>
      </c>
      <c r="AU304" s="143" t="s">
        <v>21</v>
      </c>
      <c r="AY304" s="17" t="s">
        <v>168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90</v>
      </c>
      <c r="BK304" s="144">
        <f>ROUND(I304*H304,2)</f>
        <v>0</v>
      </c>
      <c r="BL304" s="17" t="s">
        <v>187</v>
      </c>
      <c r="BM304" s="143" t="s">
        <v>1372</v>
      </c>
    </row>
    <row r="305" spans="2:65" s="1" customFormat="1" ht="10.199999999999999">
      <c r="B305" s="33"/>
      <c r="D305" s="160" t="s">
        <v>256</v>
      </c>
      <c r="F305" s="161" t="s">
        <v>1373</v>
      </c>
      <c r="I305" s="147"/>
      <c r="L305" s="33"/>
      <c r="M305" s="148"/>
      <c r="T305" s="54"/>
      <c r="AT305" s="17" t="s">
        <v>256</v>
      </c>
      <c r="AU305" s="17" t="s">
        <v>21</v>
      </c>
    </row>
    <row r="306" spans="2:65" s="12" customFormat="1" ht="10.199999999999999">
      <c r="B306" s="149"/>
      <c r="D306" s="145" t="s">
        <v>182</v>
      </c>
      <c r="E306" s="150" t="s">
        <v>44</v>
      </c>
      <c r="F306" s="151" t="s">
        <v>187</v>
      </c>
      <c r="H306" s="152">
        <v>4</v>
      </c>
      <c r="I306" s="153"/>
      <c r="L306" s="149"/>
      <c r="M306" s="154"/>
      <c r="T306" s="155"/>
      <c r="AT306" s="150" t="s">
        <v>182</v>
      </c>
      <c r="AU306" s="150" t="s">
        <v>21</v>
      </c>
      <c r="AV306" s="12" t="s">
        <v>21</v>
      </c>
      <c r="AW306" s="12" t="s">
        <v>42</v>
      </c>
      <c r="AX306" s="12" t="s">
        <v>90</v>
      </c>
      <c r="AY306" s="150" t="s">
        <v>168</v>
      </c>
    </row>
    <row r="307" spans="2:65" s="1" customFormat="1" ht="16.5" customHeight="1">
      <c r="B307" s="33"/>
      <c r="C307" s="176" t="s">
        <v>584</v>
      </c>
      <c r="D307" s="176" t="s">
        <v>386</v>
      </c>
      <c r="E307" s="177" t="s">
        <v>1374</v>
      </c>
      <c r="F307" s="178" t="s">
        <v>1375</v>
      </c>
      <c r="G307" s="179" t="s">
        <v>267</v>
      </c>
      <c r="H307" s="180">
        <v>4.12</v>
      </c>
      <c r="I307" s="181"/>
      <c r="J307" s="182">
        <f>ROUND(I307*H307,2)</f>
        <v>0</v>
      </c>
      <c r="K307" s="178" t="s">
        <v>254</v>
      </c>
      <c r="L307" s="183"/>
      <c r="M307" s="184" t="s">
        <v>44</v>
      </c>
      <c r="N307" s="185" t="s">
        <v>53</v>
      </c>
      <c r="P307" s="141">
        <f>O307*H307</f>
        <v>0</v>
      </c>
      <c r="Q307" s="141">
        <v>6.7299999999999999E-3</v>
      </c>
      <c r="R307" s="141">
        <f>Q307*H307</f>
        <v>2.7727600000000002E-2</v>
      </c>
      <c r="S307" s="141">
        <v>0</v>
      </c>
      <c r="T307" s="142">
        <f>S307*H307</f>
        <v>0</v>
      </c>
      <c r="AR307" s="143" t="s">
        <v>204</v>
      </c>
      <c r="AT307" s="143" t="s">
        <v>386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1376</v>
      </c>
    </row>
    <row r="308" spans="2:65" s="1" customFormat="1" ht="124.8">
      <c r="B308" s="33"/>
      <c r="D308" s="145" t="s">
        <v>177</v>
      </c>
      <c r="F308" s="146" t="s">
        <v>1377</v>
      </c>
      <c r="I308" s="147"/>
      <c r="L308" s="33"/>
      <c r="M308" s="148"/>
      <c r="T308" s="54"/>
      <c r="AT308" s="17" t="s">
        <v>177</v>
      </c>
      <c r="AU308" s="17" t="s">
        <v>21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187</v>
      </c>
      <c r="H309" s="152">
        <v>4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2" customFormat="1" ht="10.199999999999999">
      <c r="B310" s="149"/>
      <c r="D310" s="145" t="s">
        <v>182</v>
      </c>
      <c r="F310" s="151" t="s">
        <v>1378</v>
      </c>
      <c r="H310" s="152">
        <v>4.12</v>
      </c>
      <c r="I310" s="153"/>
      <c r="L310" s="149"/>
      <c r="M310" s="154"/>
      <c r="T310" s="155"/>
      <c r="AT310" s="150" t="s">
        <v>182</v>
      </c>
      <c r="AU310" s="150" t="s">
        <v>21</v>
      </c>
      <c r="AV310" s="12" t="s">
        <v>21</v>
      </c>
      <c r="AW310" s="12" t="s">
        <v>4</v>
      </c>
      <c r="AX310" s="12" t="s">
        <v>90</v>
      </c>
      <c r="AY310" s="150" t="s">
        <v>168</v>
      </c>
    </row>
    <row r="311" spans="2:65" s="1" customFormat="1" ht="16.5" customHeight="1">
      <c r="B311" s="33"/>
      <c r="C311" s="132" t="s">
        <v>589</v>
      </c>
      <c r="D311" s="132" t="s">
        <v>171</v>
      </c>
      <c r="E311" s="133" t="s">
        <v>1379</v>
      </c>
      <c r="F311" s="134" t="s">
        <v>1380</v>
      </c>
      <c r="G311" s="135" t="s">
        <v>523</v>
      </c>
      <c r="H311" s="136">
        <v>1</v>
      </c>
      <c r="I311" s="137"/>
      <c r="J311" s="138">
        <f>ROUND(I311*H311,2)</f>
        <v>0</v>
      </c>
      <c r="K311" s="134" t="s">
        <v>254</v>
      </c>
      <c r="L311" s="33"/>
      <c r="M311" s="139" t="s">
        <v>44</v>
      </c>
      <c r="N311" s="140" t="s">
        <v>53</v>
      </c>
      <c r="P311" s="141">
        <f>O311*H311</f>
        <v>0</v>
      </c>
      <c r="Q311" s="141">
        <v>1.8000000000000001E-4</v>
      </c>
      <c r="R311" s="141">
        <f>Q311*H311</f>
        <v>1.8000000000000001E-4</v>
      </c>
      <c r="S311" s="141">
        <v>0</v>
      </c>
      <c r="T311" s="142">
        <f>S311*H311</f>
        <v>0</v>
      </c>
      <c r="AR311" s="143" t="s">
        <v>187</v>
      </c>
      <c r="AT311" s="143" t="s">
        <v>171</v>
      </c>
      <c r="AU311" s="143" t="s">
        <v>21</v>
      </c>
      <c r="AY311" s="17" t="s">
        <v>168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90</v>
      </c>
      <c r="BK311" s="144">
        <f>ROUND(I311*H311,2)</f>
        <v>0</v>
      </c>
      <c r="BL311" s="17" t="s">
        <v>187</v>
      </c>
      <c r="BM311" s="143" t="s">
        <v>1381</v>
      </c>
    </row>
    <row r="312" spans="2:65" s="1" customFormat="1" ht="10.199999999999999">
      <c r="B312" s="33"/>
      <c r="D312" s="160" t="s">
        <v>256</v>
      </c>
      <c r="F312" s="161" t="s">
        <v>1382</v>
      </c>
      <c r="I312" s="147"/>
      <c r="L312" s="33"/>
      <c r="M312" s="148"/>
      <c r="T312" s="54"/>
      <c r="AT312" s="17" t="s">
        <v>256</v>
      </c>
      <c r="AU312" s="17" t="s">
        <v>21</v>
      </c>
    </row>
    <row r="313" spans="2:65" s="12" customFormat="1" ht="10.199999999999999">
      <c r="B313" s="149"/>
      <c r="D313" s="145" t="s">
        <v>182</v>
      </c>
      <c r="E313" s="150" t="s">
        <v>44</v>
      </c>
      <c r="F313" s="151" t="s">
        <v>90</v>
      </c>
      <c r="H313" s="152">
        <v>1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42</v>
      </c>
      <c r="AX313" s="12" t="s">
        <v>90</v>
      </c>
      <c r="AY313" s="150" t="s">
        <v>168</v>
      </c>
    </row>
    <row r="314" spans="2:65" s="1" customFormat="1" ht="16.5" customHeight="1">
      <c r="B314" s="33"/>
      <c r="C314" s="132" t="s">
        <v>596</v>
      </c>
      <c r="D314" s="132" t="s">
        <v>171</v>
      </c>
      <c r="E314" s="133" t="s">
        <v>527</v>
      </c>
      <c r="F314" s="134" t="s">
        <v>528</v>
      </c>
      <c r="G314" s="135" t="s">
        <v>430</v>
      </c>
      <c r="H314" s="136">
        <v>2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3.5749999999999997E-2</v>
      </c>
      <c r="R314" s="141">
        <f>Q314*H314</f>
        <v>7.1499999999999994E-2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1383</v>
      </c>
    </row>
    <row r="315" spans="2:65" s="1" customFormat="1" ht="10.199999999999999">
      <c r="B315" s="33"/>
      <c r="D315" s="160" t="s">
        <v>256</v>
      </c>
      <c r="F315" s="161" t="s">
        <v>530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21</v>
      </c>
      <c r="H316" s="152">
        <v>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" customFormat="1" ht="24.15" customHeight="1">
      <c r="B317" s="33"/>
      <c r="C317" s="132" t="s">
        <v>602</v>
      </c>
      <c r="D317" s="132" t="s">
        <v>171</v>
      </c>
      <c r="E317" s="133" t="s">
        <v>533</v>
      </c>
      <c r="F317" s="134" t="s">
        <v>534</v>
      </c>
      <c r="G317" s="135" t="s">
        <v>430</v>
      </c>
      <c r="H317" s="136">
        <v>1</v>
      </c>
      <c r="I317" s="137"/>
      <c r="J317" s="138">
        <f>ROUND(I317*H317,2)</f>
        <v>0</v>
      </c>
      <c r="K317" s="134" t="s">
        <v>254</v>
      </c>
      <c r="L317" s="33"/>
      <c r="M317" s="139" t="s">
        <v>44</v>
      </c>
      <c r="N317" s="140" t="s">
        <v>53</v>
      </c>
      <c r="P317" s="141">
        <f>O317*H317</f>
        <v>0</v>
      </c>
      <c r="Q317" s="141">
        <v>2.1158700000000001</v>
      </c>
      <c r="R317" s="141">
        <f>Q317*H317</f>
        <v>2.1158700000000001</v>
      </c>
      <c r="S317" s="141">
        <v>0</v>
      </c>
      <c r="T317" s="142">
        <f>S317*H317</f>
        <v>0</v>
      </c>
      <c r="AR317" s="143" t="s">
        <v>187</v>
      </c>
      <c r="AT317" s="143" t="s">
        <v>171</v>
      </c>
      <c r="AU317" s="143" t="s">
        <v>21</v>
      </c>
      <c r="AY317" s="17" t="s">
        <v>168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90</v>
      </c>
      <c r="BK317" s="144">
        <f>ROUND(I317*H317,2)</f>
        <v>0</v>
      </c>
      <c r="BL317" s="17" t="s">
        <v>187</v>
      </c>
      <c r="BM317" s="143" t="s">
        <v>1384</v>
      </c>
    </row>
    <row r="318" spans="2:65" s="1" customFormat="1" ht="10.199999999999999">
      <c r="B318" s="33"/>
      <c r="D318" s="160" t="s">
        <v>256</v>
      </c>
      <c r="F318" s="161" t="s">
        <v>536</v>
      </c>
      <c r="I318" s="147"/>
      <c r="L318" s="33"/>
      <c r="M318" s="148"/>
      <c r="T318" s="54"/>
      <c r="AT318" s="17" t="s">
        <v>256</v>
      </c>
      <c r="AU318" s="17" t="s">
        <v>21</v>
      </c>
    </row>
    <row r="319" spans="2:65" s="12" customFormat="1" ht="10.199999999999999">
      <c r="B319" s="149"/>
      <c r="D319" s="145" t="s">
        <v>182</v>
      </c>
      <c r="E319" s="150" t="s">
        <v>44</v>
      </c>
      <c r="F319" s="151" t="s">
        <v>90</v>
      </c>
      <c r="H319" s="152">
        <v>1</v>
      </c>
      <c r="I319" s="153"/>
      <c r="L319" s="149"/>
      <c r="M319" s="154"/>
      <c r="T319" s="155"/>
      <c r="AT319" s="150" t="s">
        <v>182</v>
      </c>
      <c r="AU319" s="150" t="s">
        <v>21</v>
      </c>
      <c r="AV319" s="12" t="s">
        <v>21</v>
      </c>
      <c r="AW319" s="12" t="s">
        <v>42</v>
      </c>
      <c r="AX319" s="12" t="s">
        <v>90</v>
      </c>
      <c r="AY319" s="150" t="s">
        <v>168</v>
      </c>
    </row>
    <row r="320" spans="2:65" s="1" customFormat="1" ht="16.5" customHeight="1">
      <c r="B320" s="33"/>
      <c r="C320" s="176" t="s">
        <v>608</v>
      </c>
      <c r="D320" s="176" t="s">
        <v>386</v>
      </c>
      <c r="E320" s="177" t="s">
        <v>538</v>
      </c>
      <c r="F320" s="178" t="s">
        <v>539</v>
      </c>
      <c r="G320" s="179" t="s">
        <v>430</v>
      </c>
      <c r="H320" s="180">
        <v>1.01</v>
      </c>
      <c r="I320" s="181"/>
      <c r="J320" s="182">
        <f>ROUND(I320*H320,2)</f>
        <v>0</v>
      </c>
      <c r="K320" s="178" t="s">
        <v>254</v>
      </c>
      <c r="L320" s="183"/>
      <c r="M320" s="184" t="s">
        <v>44</v>
      </c>
      <c r="N320" s="185" t="s">
        <v>53</v>
      </c>
      <c r="P320" s="141">
        <f>O320*H320</f>
        <v>0</v>
      </c>
      <c r="Q320" s="141">
        <v>0.58499999999999996</v>
      </c>
      <c r="R320" s="141">
        <f>Q320*H320</f>
        <v>0.59084999999999999</v>
      </c>
      <c r="S320" s="141">
        <v>0</v>
      </c>
      <c r="T320" s="142">
        <f>S320*H320</f>
        <v>0</v>
      </c>
      <c r="AR320" s="143" t="s">
        <v>204</v>
      </c>
      <c r="AT320" s="143" t="s">
        <v>386</v>
      </c>
      <c r="AU320" s="143" t="s">
        <v>21</v>
      </c>
      <c r="AY320" s="17" t="s">
        <v>168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90</v>
      </c>
      <c r="BK320" s="144">
        <f>ROUND(I320*H320,2)</f>
        <v>0</v>
      </c>
      <c r="BL320" s="17" t="s">
        <v>187</v>
      </c>
      <c r="BM320" s="143" t="s">
        <v>1385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438</v>
      </c>
      <c r="H321" s="152">
        <v>1.01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3" customFormat="1" ht="10.199999999999999">
      <c r="B322" s="162"/>
      <c r="D322" s="145" t="s">
        <v>182</v>
      </c>
      <c r="E322" s="163" t="s">
        <v>44</v>
      </c>
      <c r="F322" s="164" t="s">
        <v>264</v>
      </c>
      <c r="H322" s="165">
        <v>1.01</v>
      </c>
      <c r="I322" s="166"/>
      <c r="L322" s="162"/>
      <c r="M322" s="167"/>
      <c r="T322" s="168"/>
      <c r="AT322" s="163" t="s">
        <v>182</v>
      </c>
      <c r="AU322" s="163" t="s">
        <v>21</v>
      </c>
      <c r="AV322" s="13" t="s">
        <v>187</v>
      </c>
      <c r="AW322" s="13" t="s">
        <v>42</v>
      </c>
      <c r="AX322" s="13" t="s">
        <v>90</v>
      </c>
      <c r="AY322" s="163" t="s">
        <v>168</v>
      </c>
    </row>
    <row r="323" spans="2:65" s="1" customFormat="1" ht="16.5" customHeight="1">
      <c r="B323" s="33"/>
      <c r="C323" s="176" t="s">
        <v>614</v>
      </c>
      <c r="D323" s="176" t="s">
        <v>386</v>
      </c>
      <c r="E323" s="177" t="s">
        <v>543</v>
      </c>
      <c r="F323" s="178" t="s">
        <v>544</v>
      </c>
      <c r="G323" s="179" t="s">
        <v>430</v>
      </c>
      <c r="H323" s="180">
        <v>1.01</v>
      </c>
      <c r="I323" s="181"/>
      <c r="J323" s="182">
        <f>ROUND(I323*H323,2)</f>
        <v>0</v>
      </c>
      <c r="K323" s="178" t="s">
        <v>254</v>
      </c>
      <c r="L323" s="183"/>
      <c r="M323" s="184" t="s">
        <v>44</v>
      </c>
      <c r="N323" s="185" t="s">
        <v>53</v>
      </c>
      <c r="P323" s="141">
        <f>O323*H323</f>
        <v>0</v>
      </c>
      <c r="Q323" s="141">
        <v>0.254</v>
      </c>
      <c r="R323" s="141">
        <f>Q323*H323</f>
        <v>0.25653999999999999</v>
      </c>
      <c r="S323" s="141">
        <v>0</v>
      </c>
      <c r="T323" s="142">
        <f>S323*H323</f>
        <v>0</v>
      </c>
      <c r="AR323" s="143" t="s">
        <v>204</v>
      </c>
      <c r="AT323" s="143" t="s">
        <v>386</v>
      </c>
      <c r="AU323" s="143" t="s">
        <v>21</v>
      </c>
      <c r="AY323" s="17" t="s">
        <v>168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7" t="s">
        <v>90</v>
      </c>
      <c r="BK323" s="144">
        <f>ROUND(I323*H323,2)</f>
        <v>0</v>
      </c>
      <c r="BL323" s="17" t="s">
        <v>187</v>
      </c>
      <c r="BM323" s="143" t="s">
        <v>1386</v>
      </c>
    </row>
    <row r="324" spans="2:65" s="12" customFormat="1" ht="10.199999999999999">
      <c r="B324" s="149"/>
      <c r="D324" s="145" t="s">
        <v>182</v>
      </c>
      <c r="E324" s="150" t="s">
        <v>44</v>
      </c>
      <c r="F324" s="151" t="s">
        <v>438</v>
      </c>
      <c r="H324" s="152">
        <v>1.01</v>
      </c>
      <c r="I324" s="153"/>
      <c r="L324" s="149"/>
      <c r="M324" s="154"/>
      <c r="T324" s="155"/>
      <c r="AT324" s="150" t="s">
        <v>182</v>
      </c>
      <c r="AU324" s="150" t="s">
        <v>21</v>
      </c>
      <c r="AV324" s="12" t="s">
        <v>21</v>
      </c>
      <c r="AW324" s="12" t="s">
        <v>42</v>
      </c>
      <c r="AX324" s="12" t="s">
        <v>82</v>
      </c>
      <c r="AY324" s="150" t="s">
        <v>168</v>
      </c>
    </row>
    <row r="325" spans="2:65" s="13" customFormat="1" ht="10.199999999999999">
      <c r="B325" s="162"/>
      <c r="D325" s="145" t="s">
        <v>182</v>
      </c>
      <c r="E325" s="163" t="s">
        <v>44</v>
      </c>
      <c r="F325" s="164" t="s">
        <v>264</v>
      </c>
      <c r="H325" s="165">
        <v>1.01</v>
      </c>
      <c r="I325" s="166"/>
      <c r="L325" s="162"/>
      <c r="M325" s="167"/>
      <c r="T325" s="168"/>
      <c r="AT325" s="163" t="s">
        <v>182</v>
      </c>
      <c r="AU325" s="163" t="s">
        <v>21</v>
      </c>
      <c r="AV325" s="13" t="s">
        <v>187</v>
      </c>
      <c r="AW325" s="13" t="s">
        <v>42</v>
      </c>
      <c r="AX325" s="13" t="s">
        <v>90</v>
      </c>
      <c r="AY325" s="163" t="s">
        <v>168</v>
      </c>
    </row>
    <row r="326" spans="2:65" s="1" customFormat="1" ht="16.5" customHeight="1">
      <c r="B326" s="33"/>
      <c r="C326" s="176" t="s">
        <v>929</v>
      </c>
      <c r="D326" s="176" t="s">
        <v>386</v>
      </c>
      <c r="E326" s="177" t="s">
        <v>548</v>
      </c>
      <c r="F326" s="178" t="s">
        <v>549</v>
      </c>
      <c r="G326" s="179" t="s">
        <v>430</v>
      </c>
      <c r="H326" s="180">
        <v>1.01</v>
      </c>
      <c r="I326" s="181"/>
      <c r="J326" s="182">
        <f>ROUND(I326*H326,2)</f>
        <v>0</v>
      </c>
      <c r="K326" s="178" t="s">
        <v>254</v>
      </c>
      <c r="L326" s="183"/>
      <c r="M326" s="184" t="s">
        <v>44</v>
      </c>
      <c r="N326" s="185" t="s">
        <v>53</v>
      </c>
      <c r="P326" s="141">
        <f>O326*H326</f>
        <v>0</v>
      </c>
      <c r="Q326" s="141">
        <v>0.50600000000000001</v>
      </c>
      <c r="R326" s="141">
        <f>Q326*H326</f>
        <v>0.51105999999999996</v>
      </c>
      <c r="S326" s="141">
        <v>0</v>
      </c>
      <c r="T326" s="142">
        <f>S326*H326</f>
        <v>0</v>
      </c>
      <c r="AR326" s="143" t="s">
        <v>204</v>
      </c>
      <c r="AT326" s="143" t="s">
        <v>386</v>
      </c>
      <c r="AU326" s="143" t="s">
        <v>21</v>
      </c>
      <c r="AY326" s="17" t="s">
        <v>168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90</v>
      </c>
      <c r="BK326" s="144">
        <f>ROUND(I326*H326,2)</f>
        <v>0</v>
      </c>
      <c r="BL326" s="17" t="s">
        <v>187</v>
      </c>
      <c r="BM326" s="143" t="s">
        <v>1387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438</v>
      </c>
      <c r="H327" s="152">
        <v>1.01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82</v>
      </c>
      <c r="AY327" s="150" t="s">
        <v>168</v>
      </c>
    </row>
    <row r="328" spans="2:65" s="13" customFormat="1" ht="10.199999999999999">
      <c r="B328" s="162"/>
      <c r="D328" s="145" t="s">
        <v>182</v>
      </c>
      <c r="E328" s="163" t="s">
        <v>44</v>
      </c>
      <c r="F328" s="164" t="s">
        <v>264</v>
      </c>
      <c r="H328" s="165">
        <v>1.01</v>
      </c>
      <c r="I328" s="166"/>
      <c r="L328" s="162"/>
      <c r="M328" s="167"/>
      <c r="T328" s="168"/>
      <c r="AT328" s="163" t="s">
        <v>182</v>
      </c>
      <c r="AU328" s="163" t="s">
        <v>21</v>
      </c>
      <c r="AV328" s="13" t="s">
        <v>187</v>
      </c>
      <c r="AW328" s="13" t="s">
        <v>42</v>
      </c>
      <c r="AX328" s="13" t="s">
        <v>90</v>
      </c>
      <c r="AY328" s="163" t="s">
        <v>168</v>
      </c>
    </row>
    <row r="329" spans="2:65" s="1" customFormat="1" ht="16.5" customHeight="1">
      <c r="B329" s="33"/>
      <c r="C329" s="176" t="s">
        <v>933</v>
      </c>
      <c r="D329" s="176" t="s">
        <v>386</v>
      </c>
      <c r="E329" s="177" t="s">
        <v>557</v>
      </c>
      <c r="F329" s="178" t="s">
        <v>558</v>
      </c>
      <c r="G329" s="179" t="s">
        <v>430</v>
      </c>
      <c r="H329" s="180">
        <v>3</v>
      </c>
      <c r="I329" s="181"/>
      <c r="J329" s="182">
        <f>ROUND(I329*H329,2)</f>
        <v>0</v>
      </c>
      <c r="K329" s="178" t="s">
        <v>254</v>
      </c>
      <c r="L329" s="183"/>
      <c r="M329" s="184" t="s">
        <v>44</v>
      </c>
      <c r="N329" s="185" t="s">
        <v>53</v>
      </c>
      <c r="P329" s="141">
        <f>O329*H329</f>
        <v>0</v>
      </c>
      <c r="Q329" s="141">
        <v>2E-3</v>
      </c>
      <c r="R329" s="141">
        <f>Q329*H329</f>
        <v>6.0000000000000001E-3</v>
      </c>
      <c r="S329" s="141">
        <v>0</v>
      </c>
      <c r="T329" s="142">
        <f>S329*H329</f>
        <v>0</v>
      </c>
      <c r="AR329" s="143" t="s">
        <v>204</v>
      </c>
      <c r="AT329" s="143" t="s">
        <v>386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1388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183</v>
      </c>
      <c r="H330" s="152">
        <v>3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82</v>
      </c>
      <c r="AY330" s="150" t="s">
        <v>168</v>
      </c>
    </row>
    <row r="331" spans="2:65" s="13" customFormat="1" ht="10.199999999999999">
      <c r="B331" s="162"/>
      <c r="D331" s="145" t="s">
        <v>182</v>
      </c>
      <c r="E331" s="163" t="s">
        <v>44</v>
      </c>
      <c r="F331" s="164" t="s">
        <v>264</v>
      </c>
      <c r="H331" s="165">
        <v>3</v>
      </c>
      <c r="I331" s="166"/>
      <c r="L331" s="162"/>
      <c r="M331" s="167"/>
      <c r="T331" s="168"/>
      <c r="AT331" s="163" t="s">
        <v>182</v>
      </c>
      <c r="AU331" s="163" t="s">
        <v>21</v>
      </c>
      <c r="AV331" s="13" t="s">
        <v>187</v>
      </c>
      <c r="AW331" s="13" t="s">
        <v>42</v>
      </c>
      <c r="AX331" s="13" t="s">
        <v>90</v>
      </c>
      <c r="AY331" s="163" t="s">
        <v>168</v>
      </c>
    </row>
    <row r="332" spans="2:65" s="1" customFormat="1" ht="16.5" customHeight="1">
      <c r="B332" s="33"/>
      <c r="C332" s="176" t="s">
        <v>938</v>
      </c>
      <c r="D332" s="176" t="s">
        <v>386</v>
      </c>
      <c r="E332" s="177" t="s">
        <v>1389</v>
      </c>
      <c r="F332" s="178" t="s">
        <v>1390</v>
      </c>
      <c r="G332" s="179" t="s">
        <v>430</v>
      </c>
      <c r="H332" s="180">
        <v>1.01</v>
      </c>
      <c r="I332" s="181"/>
      <c r="J332" s="182">
        <f>ROUND(I332*H332,2)</f>
        <v>0</v>
      </c>
      <c r="K332" s="178" t="s">
        <v>254</v>
      </c>
      <c r="L332" s="183"/>
      <c r="M332" s="184" t="s">
        <v>44</v>
      </c>
      <c r="N332" s="185" t="s">
        <v>53</v>
      </c>
      <c r="P332" s="141">
        <f>O332*H332</f>
        <v>0</v>
      </c>
      <c r="Q332" s="141">
        <v>1.58</v>
      </c>
      <c r="R332" s="141">
        <f>Q332*H332</f>
        <v>1.5958000000000001</v>
      </c>
      <c r="S332" s="141">
        <v>0</v>
      </c>
      <c r="T332" s="142">
        <f>S332*H332</f>
        <v>0</v>
      </c>
      <c r="AR332" s="143" t="s">
        <v>204</v>
      </c>
      <c r="AT332" s="143" t="s">
        <v>386</v>
      </c>
      <c r="AU332" s="143" t="s">
        <v>21</v>
      </c>
      <c r="AY332" s="17" t="s">
        <v>168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90</v>
      </c>
      <c r="BK332" s="144">
        <f>ROUND(I332*H332,2)</f>
        <v>0</v>
      </c>
      <c r="BL332" s="17" t="s">
        <v>187</v>
      </c>
      <c r="BM332" s="143" t="s">
        <v>1391</v>
      </c>
    </row>
    <row r="333" spans="2:65" s="12" customFormat="1" ht="10.199999999999999">
      <c r="B333" s="149"/>
      <c r="D333" s="145" t="s">
        <v>182</v>
      </c>
      <c r="E333" s="150" t="s">
        <v>44</v>
      </c>
      <c r="F333" s="151" t="s">
        <v>438</v>
      </c>
      <c r="H333" s="152">
        <v>1.01</v>
      </c>
      <c r="I333" s="153"/>
      <c r="L333" s="149"/>
      <c r="M333" s="154"/>
      <c r="T333" s="155"/>
      <c r="AT333" s="150" t="s">
        <v>182</v>
      </c>
      <c r="AU333" s="150" t="s">
        <v>21</v>
      </c>
      <c r="AV333" s="12" t="s">
        <v>21</v>
      </c>
      <c r="AW333" s="12" t="s">
        <v>42</v>
      </c>
      <c r="AX333" s="12" t="s">
        <v>90</v>
      </c>
      <c r="AY333" s="150" t="s">
        <v>168</v>
      </c>
    </row>
    <row r="334" spans="2:65" s="1" customFormat="1" ht="24.15" customHeight="1">
      <c r="B334" s="33"/>
      <c r="C334" s="132" t="s">
        <v>942</v>
      </c>
      <c r="D334" s="132" t="s">
        <v>171</v>
      </c>
      <c r="E334" s="133" t="s">
        <v>1392</v>
      </c>
      <c r="F334" s="134" t="s">
        <v>1393</v>
      </c>
      <c r="G334" s="135" t="s">
        <v>430</v>
      </c>
      <c r="H334" s="136">
        <v>1</v>
      </c>
      <c r="I334" s="137"/>
      <c r="J334" s="138">
        <f>ROUND(I334*H334,2)</f>
        <v>0</v>
      </c>
      <c r="K334" s="134" t="s">
        <v>254</v>
      </c>
      <c r="L334" s="33"/>
      <c r="M334" s="139" t="s">
        <v>44</v>
      </c>
      <c r="N334" s="140" t="s">
        <v>53</v>
      </c>
      <c r="P334" s="141">
        <f>O334*H334</f>
        <v>0</v>
      </c>
      <c r="Q334" s="141">
        <v>0.09</v>
      </c>
      <c r="R334" s="141">
        <f>Q334*H334</f>
        <v>0.09</v>
      </c>
      <c r="S334" s="141">
        <v>0</v>
      </c>
      <c r="T334" s="142">
        <f>S334*H334</f>
        <v>0</v>
      </c>
      <c r="AR334" s="143" t="s">
        <v>187</v>
      </c>
      <c r="AT334" s="143" t="s">
        <v>171</v>
      </c>
      <c r="AU334" s="143" t="s">
        <v>21</v>
      </c>
      <c r="AY334" s="17" t="s">
        <v>168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90</v>
      </c>
      <c r="BK334" s="144">
        <f>ROUND(I334*H334,2)</f>
        <v>0</v>
      </c>
      <c r="BL334" s="17" t="s">
        <v>187</v>
      </c>
      <c r="BM334" s="143" t="s">
        <v>1394</v>
      </c>
    </row>
    <row r="335" spans="2:65" s="1" customFormat="1" ht="10.199999999999999">
      <c r="B335" s="33"/>
      <c r="D335" s="160" t="s">
        <v>256</v>
      </c>
      <c r="F335" s="161" t="s">
        <v>1395</v>
      </c>
      <c r="I335" s="147"/>
      <c r="L335" s="33"/>
      <c r="M335" s="148"/>
      <c r="T335" s="54"/>
      <c r="AT335" s="17" t="s">
        <v>256</v>
      </c>
      <c r="AU335" s="17" t="s">
        <v>21</v>
      </c>
    </row>
    <row r="336" spans="2:65" s="12" customFormat="1" ht="10.199999999999999">
      <c r="B336" s="149"/>
      <c r="D336" s="145" t="s">
        <v>182</v>
      </c>
      <c r="E336" s="150" t="s">
        <v>44</v>
      </c>
      <c r="F336" s="151" t="s">
        <v>90</v>
      </c>
      <c r="H336" s="152">
        <v>1</v>
      </c>
      <c r="I336" s="153"/>
      <c r="L336" s="149"/>
      <c r="M336" s="154"/>
      <c r="T336" s="155"/>
      <c r="AT336" s="150" t="s">
        <v>182</v>
      </c>
      <c r="AU336" s="150" t="s">
        <v>21</v>
      </c>
      <c r="AV336" s="12" t="s">
        <v>21</v>
      </c>
      <c r="AW336" s="12" t="s">
        <v>42</v>
      </c>
      <c r="AX336" s="12" t="s">
        <v>90</v>
      </c>
      <c r="AY336" s="150" t="s">
        <v>168</v>
      </c>
    </row>
    <row r="337" spans="2:65" s="1" customFormat="1" ht="16.5" customHeight="1">
      <c r="B337" s="33"/>
      <c r="C337" s="176" t="s">
        <v>948</v>
      </c>
      <c r="D337" s="176" t="s">
        <v>386</v>
      </c>
      <c r="E337" s="177" t="s">
        <v>1396</v>
      </c>
      <c r="F337" s="178" t="s">
        <v>1397</v>
      </c>
      <c r="G337" s="179" t="s">
        <v>430</v>
      </c>
      <c r="H337" s="180">
        <v>1</v>
      </c>
      <c r="I337" s="181"/>
      <c r="J337" s="182">
        <f>ROUND(I337*H337,2)</f>
        <v>0</v>
      </c>
      <c r="K337" s="178" t="s">
        <v>254</v>
      </c>
      <c r="L337" s="183"/>
      <c r="M337" s="184" t="s">
        <v>44</v>
      </c>
      <c r="N337" s="185" t="s">
        <v>53</v>
      </c>
      <c r="P337" s="141">
        <f>O337*H337</f>
        <v>0</v>
      </c>
      <c r="Q337" s="141">
        <v>0.06</v>
      </c>
      <c r="R337" s="141">
        <f>Q337*H337</f>
        <v>0.06</v>
      </c>
      <c r="S337" s="141">
        <v>0</v>
      </c>
      <c r="T337" s="142">
        <f>S337*H337</f>
        <v>0</v>
      </c>
      <c r="AR337" s="143" t="s">
        <v>204</v>
      </c>
      <c r="AT337" s="143" t="s">
        <v>386</v>
      </c>
      <c r="AU337" s="143" t="s">
        <v>21</v>
      </c>
      <c r="AY337" s="17" t="s">
        <v>168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7" t="s">
        <v>90</v>
      </c>
      <c r="BK337" s="144">
        <f>ROUND(I337*H337,2)</f>
        <v>0</v>
      </c>
      <c r="BL337" s="17" t="s">
        <v>187</v>
      </c>
      <c r="BM337" s="143" t="s">
        <v>1398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90</v>
      </c>
      <c r="H338" s="152">
        <v>1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90</v>
      </c>
      <c r="AY338" s="150" t="s">
        <v>168</v>
      </c>
    </row>
    <row r="339" spans="2:65" s="1" customFormat="1" ht="16.5" customHeight="1">
      <c r="B339" s="33"/>
      <c r="C339" s="132" t="s">
        <v>953</v>
      </c>
      <c r="D339" s="132" t="s">
        <v>171</v>
      </c>
      <c r="E339" s="133" t="s">
        <v>579</v>
      </c>
      <c r="F339" s="134" t="s">
        <v>580</v>
      </c>
      <c r="G339" s="135" t="s">
        <v>267</v>
      </c>
      <c r="H339" s="136">
        <v>4</v>
      </c>
      <c r="I339" s="137"/>
      <c r="J339" s="138">
        <f>ROUND(I339*H339,2)</f>
        <v>0</v>
      </c>
      <c r="K339" s="134" t="s">
        <v>254</v>
      </c>
      <c r="L339" s="33"/>
      <c r="M339" s="139" t="s">
        <v>44</v>
      </c>
      <c r="N339" s="140" t="s">
        <v>53</v>
      </c>
      <c r="P339" s="141">
        <f>O339*H339</f>
        <v>0</v>
      </c>
      <c r="Q339" s="141">
        <v>1.2999999999999999E-4</v>
      </c>
      <c r="R339" s="141">
        <f>Q339*H339</f>
        <v>5.1999999999999995E-4</v>
      </c>
      <c r="S339" s="141">
        <v>0</v>
      </c>
      <c r="T339" s="142">
        <f>S339*H339</f>
        <v>0</v>
      </c>
      <c r="AR339" s="143" t="s">
        <v>187</v>
      </c>
      <c r="AT339" s="143" t="s">
        <v>171</v>
      </c>
      <c r="AU339" s="143" t="s">
        <v>21</v>
      </c>
      <c r="AY339" s="17" t="s">
        <v>168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90</v>
      </c>
      <c r="BK339" s="144">
        <f>ROUND(I339*H339,2)</f>
        <v>0</v>
      </c>
      <c r="BL339" s="17" t="s">
        <v>187</v>
      </c>
      <c r="BM339" s="143" t="s">
        <v>1399</v>
      </c>
    </row>
    <row r="340" spans="2:65" s="1" customFormat="1" ht="10.199999999999999">
      <c r="B340" s="33"/>
      <c r="D340" s="160" t="s">
        <v>256</v>
      </c>
      <c r="F340" s="161" t="s">
        <v>582</v>
      </c>
      <c r="I340" s="147"/>
      <c r="L340" s="33"/>
      <c r="M340" s="148"/>
      <c r="T340" s="54"/>
      <c r="AT340" s="17" t="s">
        <v>256</v>
      </c>
      <c r="AU340" s="17" t="s">
        <v>21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187</v>
      </c>
      <c r="H341" s="152">
        <v>4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90</v>
      </c>
      <c r="AY341" s="150" t="s">
        <v>168</v>
      </c>
    </row>
    <row r="342" spans="2:65" s="1" customFormat="1" ht="16.5" customHeight="1">
      <c r="B342" s="33"/>
      <c r="C342" s="132" t="s">
        <v>959</v>
      </c>
      <c r="D342" s="132" t="s">
        <v>171</v>
      </c>
      <c r="E342" s="133" t="s">
        <v>1012</v>
      </c>
      <c r="F342" s="134" t="s">
        <v>1400</v>
      </c>
      <c r="G342" s="135" t="s">
        <v>1014</v>
      </c>
      <c r="H342" s="136">
        <v>1</v>
      </c>
      <c r="I342" s="137"/>
      <c r="J342" s="138">
        <f>ROUND(I342*H342,2)</f>
        <v>0</v>
      </c>
      <c r="K342" s="134" t="s">
        <v>44</v>
      </c>
      <c r="L342" s="33"/>
      <c r="M342" s="139" t="s">
        <v>44</v>
      </c>
      <c r="N342" s="140" t="s">
        <v>53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187</v>
      </c>
      <c r="AT342" s="143" t="s">
        <v>171</v>
      </c>
      <c r="AU342" s="143" t="s">
        <v>21</v>
      </c>
      <c r="AY342" s="17" t="s">
        <v>168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90</v>
      </c>
      <c r="BK342" s="144">
        <f>ROUND(I342*H342,2)</f>
        <v>0</v>
      </c>
      <c r="BL342" s="17" t="s">
        <v>187</v>
      </c>
      <c r="BM342" s="143" t="s">
        <v>1401</v>
      </c>
    </row>
    <row r="343" spans="2:65" s="1" customFormat="1" ht="48">
      <c r="B343" s="33"/>
      <c r="D343" s="145" t="s">
        <v>177</v>
      </c>
      <c r="F343" s="146" t="s">
        <v>1402</v>
      </c>
      <c r="I343" s="147"/>
      <c r="L343" s="33"/>
      <c r="M343" s="148"/>
      <c r="T343" s="54"/>
      <c r="AT343" s="17" t="s">
        <v>177</v>
      </c>
      <c r="AU343" s="17" t="s">
        <v>21</v>
      </c>
    </row>
    <row r="344" spans="2:65" s="12" customFormat="1" ht="10.199999999999999">
      <c r="B344" s="149"/>
      <c r="D344" s="145" t="s">
        <v>182</v>
      </c>
      <c r="E344" s="150" t="s">
        <v>44</v>
      </c>
      <c r="F344" s="151" t="s">
        <v>90</v>
      </c>
      <c r="H344" s="152">
        <v>1</v>
      </c>
      <c r="I344" s="153"/>
      <c r="L344" s="149"/>
      <c r="M344" s="154"/>
      <c r="T344" s="155"/>
      <c r="AT344" s="150" t="s">
        <v>182</v>
      </c>
      <c r="AU344" s="150" t="s">
        <v>21</v>
      </c>
      <c r="AV344" s="12" t="s">
        <v>21</v>
      </c>
      <c r="AW344" s="12" t="s">
        <v>42</v>
      </c>
      <c r="AX344" s="12" t="s">
        <v>90</v>
      </c>
      <c r="AY344" s="150" t="s">
        <v>168</v>
      </c>
    </row>
    <row r="345" spans="2:65" s="1" customFormat="1" ht="16.5" customHeight="1">
      <c r="B345" s="33"/>
      <c r="C345" s="176" t="s">
        <v>964</v>
      </c>
      <c r="D345" s="176" t="s">
        <v>386</v>
      </c>
      <c r="E345" s="177" t="s">
        <v>1403</v>
      </c>
      <c r="F345" s="178" t="s">
        <v>1404</v>
      </c>
      <c r="G345" s="179" t="s">
        <v>430</v>
      </c>
      <c r="H345" s="180">
        <v>1</v>
      </c>
      <c r="I345" s="181"/>
      <c r="J345" s="182">
        <f>ROUND(I345*H345,2)</f>
        <v>0</v>
      </c>
      <c r="K345" s="178" t="s">
        <v>44</v>
      </c>
      <c r="L345" s="183"/>
      <c r="M345" s="184" t="s">
        <v>44</v>
      </c>
      <c r="N345" s="185" t="s">
        <v>53</v>
      </c>
      <c r="P345" s="141">
        <f>O345*H345</f>
        <v>0</v>
      </c>
      <c r="Q345" s="141">
        <v>0.15</v>
      </c>
      <c r="R345" s="141">
        <f>Q345*H345</f>
        <v>0.15</v>
      </c>
      <c r="S345" s="141">
        <v>0</v>
      </c>
      <c r="T345" s="142">
        <f>S345*H345</f>
        <v>0</v>
      </c>
      <c r="AR345" s="143" t="s">
        <v>204</v>
      </c>
      <c r="AT345" s="143" t="s">
        <v>386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1405</v>
      </c>
    </row>
    <row r="346" spans="2:65" s="1" customFormat="1" ht="57.6">
      <c r="B346" s="33"/>
      <c r="D346" s="145" t="s">
        <v>177</v>
      </c>
      <c r="F346" s="146" t="s">
        <v>1406</v>
      </c>
      <c r="I346" s="147"/>
      <c r="L346" s="33"/>
      <c r="M346" s="148"/>
      <c r="T346" s="54"/>
      <c r="AT346" s="17" t="s">
        <v>177</v>
      </c>
      <c r="AU346" s="17" t="s">
        <v>21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90</v>
      </c>
      <c r="H347" s="152">
        <v>1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90</v>
      </c>
      <c r="AY347" s="150" t="s">
        <v>168</v>
      </c>
    </row>
    <row r="348" spans="2:65" s="11" customFormat="1" ht="22.8" customHeight="1">
      <c r="B348" s="120"/>
      <c r="D348" s="121" t="s">
        <v>81</v>
      </c>
      <c r="E348" s="130" t="s">
        <v>208</v>
      </c>
      <c r="F348" s="130" t="s">
        <v>583</v>
      </c>
      <c r="I348" s="123"/>
      <c r="J348" s="131">
        <f>BK348</f>
        <v>0</v>
      </c>
      <c r="L348" s="120"/>
      <c r="M348" s="125"/>
      <c r="P348" s="126">
        <f>SUM(P349:P467)</f>
        <v>0</v>
      </c>
      <c r="R348" s="126">
        <f>SUM(R349:R467)</f>
        <v>7.6641173600000005</v>
      </c>
      <c r="T348" s="127">
        <f>SUM(T349:T467)</f>
        <v>36.373599999999996</v>
      </c>
      <c r="AR348" s="121" t="s">
        <v>90</v>
      </c>
      <c r="AT348" s="128" t="s">
        <v>81</v>
      </c>
      <c r="AU348" s="128" t="s">
        <v>90</v>
      </c>
      <c r="AY348" s="121" t="s">
        <v>168</v>
      </c>
      <c r="BK348" s="129">
        <f>SUM(BK349:BK467)</f>
        <v>0</v>
      </c>
    </row>
    <row r="349" spans="2:65" s="1" customFormat="1" ht="24.15" customHeight="1">
      <c r="B349" s="33"/>
      <c r="C349" s="132" t="s">
        <v>969</v>
      </c>
      <c r="D349" s="132" t="s">
        <v>171</v>
      </c>
      <c r="E349" s="133" t="s">
        <v>1407</v>
      </c>
      <c r="F349" s="134" t="s">
        <v>1408</v>
      </c>
      <c r="G349" s="135" t="s">
        <v>267</v>
      </c>
      <c r="H349" s="136">
        <v>15</v>
      </c>
      <c r="I349" s="137"/>
      <c r="J349" s="138">
        <f>ROUND(I349*H349,2)</f>
        <v>0</v>
      </c>
      <c r="K349" s="134" t="s">
        <v>254</v>
      </c>
      <c r="L349" s="33"/>
      <c r="M349" s="139" t="s">
        <v>44</v>
      </c>
      <c r="N349" s="140" t="s">
        <v>53</v>
      </c>
      <c r="P349" s="141">
        <f>O349*H349</f>
        <v>0</v>
      </c>
      <c r="Q349" s="141">
        <v>0.2195</v>
      </c>
      <c r="R349" s="141">
        <f>Q349*H349</f>
        <v>3.2925</v>
      </c>
      <c r="S349" s="141">
        <v>0</v>
      </c>
      <c r="T349" s="142">
        <f>S349*H349</f>
        <v>0</v>
      </c>
      <c r="AR349" s="143" t="s">
        <v>187</v>
      </c>
      <c r="AT349" s="143" t="s">
        <v>171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1409</v>
      </c>
    </row>
    <row r="350" spans="2:65" s="1" customFormat="1" ht="10.199999999999999">
      <c r="B350" s="33"/>
      <c r="D350" s="160" t="s">
        <v>256</v>
      </c>
      <c r="F350" s="161" t="s">
        <v>1410</v>
      </c>
      <c r="I350" s="147"/>
      <c r="L350" s="33"/>
      <c r="M350" s="148"/>
      <c r="T350" s="54"/>
      <c r="AT350" s="17" t="s">
        <v>256</v>
      </c>
      <c r="AU350" s="17" t="s">
        <v>21</v>
      </c>
    </row>
    <row r="351" spans="2:65" s="12" customFormat="1" ht="10.199999999999999">
      <c r="B351" s="149"/>
      <c r="D351" s="145" t="s">
        <v>182</v>
      </c>
      <c r="E351" s="150" t="s">
        <v>44</v>
      </c>
      <c r="F351" s="151" t="s">
        <v>1411</v>
      </c>
      <c r="H351" s="152">
        <v>15</v>
      </c>
      <c r="I351" s="153"/>
      <c r="L351" s="149"/>
      <c r="M351" s="154"/>
      <c r="T351" s="155"/>
      <c r="AT351" s="150" t="s">
        <v>182</v>
      </c>
      <c r="AU351" s="150" t="s">
        <v>21</v>
      </c>
      <c r="AV351" s="12" t="s">
        <v>21</v>
      </c>
      <c r="AW351" s="12" t="s">
        <v>42</v>
      </c>
      <c r="AX351" s="12" t="s">
        <v>90</v>
      </c>
      <c r="AY351" s="150" t="s">
        <v>168</v>
      </c>
    </row>
    <row r="352" spans="2:65" s="1" customFormat="1" ht="16.5" customHeight="1">
      <c r="B352" s="33"/>
      <c r="C352" s="176" t="s">
        <v>975</v>
      </c>
      <c r="D352" s="176" t="s">
        <v>386</v>
      </c>
      <c r="E352" s="177" t="s">
        <v>1412</v>
      </c>
      <c r="F352" s="178" t="s">
        <v>1413</v>
      </c>
      <c r="G352" s="179" t="s">
        <v>267</v>
      </c>
      <c r="H352" s="180">
        <v>15.3</v>
      </c>
      <c r="I352" s="181"/>
      <c r="J352" s="182">
        <f>ROUND(I352*H352,2)</f>
        <v>0</v>
      </c>
      <c r="K352" s="178" t="s">
        <v>254</v>
      </c>
      <c r="L352" s="183"/>
      <c r="M352" s="184" t="s">
        <v>44</v>
      </c>
      <c r="N352" s="185" t="s">
        <v>53</v>
      </c>
      <c r="P352" s="141">
        <f>O352*H352</f>
        <v>0</v>
      </c>
      <c r="Q352" s="141">
        <v>0.08</v>
      </c>
      <c r="R352" s="141">
        <f>Q352*H352</f>
        <v>1.224</v>
      </c>
      <c r="S352" s="141">
        <v>0</v>
      </c>
      <c r="T352" s="142">
        <f>S352*H352</f>
        <v>0</v>
      </c>
      <c r="AR352" s="143" t="s">
        <v>204</v>
      </c>
      <c r="AT352" s="143" t="s">
        <v>386</v>
      </c>
      <c r="AU352" s="143" t="s">
        <v>21</v>
      </c>
      <c r="AY352" s="17" t="s">
        <v>168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90</v>
      </c>
      <c r="BK352" s="144">
        <f>ROUND(I352*H352,2)</f>
        <v>0</v>
      </c>
      <c r="BL352" s="17" t="s">
        <v>187</v>
      </c>
      <c r="BM352" s="143" t="s">
        <v>1414</v>
      </c>
    </row>
    <row r="353" spans="2:65" s="12" customFormat="1" ht="10.199999999999999">
      <c r="B353" s="149"/>
      <c r="D353" s="145" t="s">
        <v>182</v>
      </c>
      <c r="E353" s="150" t="s">
        <v>44</v>
      </c>
      <c r="F353" s="151" t="s">
        <v>334</v>
      </c>
      <c r="H353" s="152">
        <v>15</v>
      </c>
      <c r="I353" s="153"/>
      <c r="L353" s="149"/>
      <c r="M353" s="154"/>
      <c r="T353" s="155"/>
      <c r="AT353" s="150" t="s">
        <v>182</v>
      </c>
      <c r="AU353" s="150" t="s">
        <v>21</v>
      </c>
      <c r="AV353" s="12" t="s">
        <v>21</v>
      </c>
      <c r="AW353" s="12" t="s">
        <v>42</v>
      </c>
      <c r="AX353" s="12" t="s">
        <v>90</v>
      </c>
      <c r="AY353" s="150" t="s">
        <v>168</v>
      </c>
    </row>
    <row r="354" spans="2:65" s="12" customFormat="1" ht="10.199999999999999">
      <c r="B354" s="149"/>
      <c r="D354" s="145" t="s">
        <v>182</v>
      </c>
      <c r="F354" s="151" t="s">
        <v>1415</v>
      </c>
      <c r="H354" s="152">
        <v>15.3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</v>
      </c>
      <c r="AX354" s="12" t="s">
        <v>90</v>
      </c>
      <c r="AY354" s="150" t="s">
        <v>168</v>
      </c>
    </row>
    <row r="355" spans="2:65" s="1" customFormat="1" ht="24.15" customHeight="1">
      <c r="B355" s="33"/>
      <c r="C355" s="132" t="s">
        <v>979</v>
      </c>
      <c r="D355" s="132" t="s">
        <v>171</v>
      </c>
      <c r="E355" s="133" t="s">
        <v>1416</v>
      </c>
      <c r="F355" s="134" t="s">
        <v>1417</v>
      </c>
      <c r="G355" s="135" t="s">
        <v>225</v>
      </c>
      <c r="H355" s="136">
        <v>60</v>
      </c>
      <c r="I355" s="137"/>
      <c r="J355" s="138">
        <f>ROUND(I355*H355,2)</f>
        <v>0</v>
      </c>
      <c r="K355" s="134" t="s">
        <v>254</v>
      </c>
      <c r="L355" s="33"/>
      <c r="M355" s="139" t="s">
        <v>44</v>
      </c>
      <c r="N355" s="140" t="s">
        <v>53</v>
      </c>
      <c r="P355" s="141">
        <f>O355*H355</f>
        <v>0</v>
      </c>
      <c r="Q355" s="141">
        <v>0</v>
      </c>
      <c r="R355" s="141">
        <f>Q355*H355</f>
        <v>0</v>
      </c>
      <c r="S355" s="141">
        <v>0</v>
      </c>
      <c r="T355" s="142">
        <f>S355*H355</f>
        <v>0</v>
      </c>
      <c r="AR355" s="143" t="s">
        <v>187</v>
      </c>
      <c r="AT355" s="143" t="s">
        <v>171</v>
      </c>
      <c r="AU355" s="143" t="s">
        <v>21</v>
      </c>
      <c r="AY355" s="17" t="s">
        <v>168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90</v>
      </c>
      <c r="BK355" s="144">
        <f>ROUND(I355*H355,2)</f>
        <v>0</v>
      </c>
      <c r="BL355" s="17" t="s">
        <v>187</v>
      </c>
      <c r="BM355" s="143" t="s">
        <v>1418</v>
      </c>
    </row>
    <row r="356" spans="2:65" s="1" customFormat="1" ht="10.199999999999999">
      <c r="B356" s="33"/>
      <c r="D356" s="160" t="s">
        <v>256</v>
      </c>
      <c r="F356" s="161" t="s">
        <v>1419</v>
      </c>
      <c r="I356" s="147"/>
      <c r="L356" s="33"/>
      <c r="M356" s="148"/>
      <c r="T356" s="54"/>
      <c r="AT356" s="17" t="s">
        <v>256</v>
      </c>
      <c r="AU356" s="17" t="s">
        <v>21</v>
      </c>
    </row>
    <row r="357" spans="2:65" s="12" customFormat="1" ht="10.199999999999999">
      <c r="B357" s="149"/>
      <c r="D357" s="145" t="s">
        <v>182</v>
      </c>
      <c r="E357" s="150" t="s">
        <v>44</v>
      </c>
      <c r="F357" s="151" t="s">
        <v>584</v>
      </c>
      <c r="H357" s="152">
        <v>60</v>
      </c>
      <c r="I357" s="153"/>
      <c r="L357" s="149"/>
      <c r="M357" s="154"/>
      <c r="T357" s="155"/>
      <c r="AT357" s="150" t="s">
        <v>182</v>
      </c>
      <c r="AU357" s="150" t="s">
        <v>21</v>
      </c>
      <c r="AV357" s="12" t="s">
        <v>21</v>
      </c>
      <c r="AW357" s="12" t="s">
        <v>42</v>
      </c>
      <c r="AX357" s="12" t="s">
        <v>90</v>
      </c>
      <c r="AY357" s="150" t="s">
        <v>168</v>
      </c>
    </row>
    <row r="358" spans="2:65" s="1" customFormat="1" ht="16.5" customHeight="1">
      <c r="B358" s="33"/>
      <c r="C358" s="176" t="s">
        <v>983</v>
      </c>
      <c r="D358" s="176" t="s">
        <v>386</v>
      </c>
      <c r="E358" s="177" t="s">
        <v>1420</v>
      </c>
      <c r="F358" s="178" t="s">
        <v>1421</v>
      </c>
      <c r="G358" s="179" t="s">
        <v>225</v>
      </c>
      <c r="H358" s="180">
        <v>61.8</v>
      </c>
      <c r="I358" s="181"/>
      <c r="J358" s="182">
        <f>ROUND(I358*H358,2)</f>
        <v>0</v>
      </c>
      <c r="K358" s="178" t="s">
        <v>254</v>
      </c>
      <c r="L358" s="183"/>
      <c r="M358" s="184" t="s">
        <v>44</v>
      </c>
      <c r="N358" s="185" t="s">
        <v>53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204</v>
      </c>
      <c r="AT358" s="143" t="s">
        <v>386</v>
      </c>
      <c r="AU358" s="143" t="s">
        <v>21</v>
      </c>
      <c r="AY358" s="17" t="s">
        <v>168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90</v>
      </c>
      <c r="BK358" s="144">
        <f>ROUND(I358*H358,2)</f>
        <v>0</v>
      </c>
      <c r="BL358" s="17" t="s">
        <v>187</v>
      </c>
      <c r="BM358" s="143" t="s">
        <v>1422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1423</v>
      </c>
      <c r="H359" s="152">
        <v>61.8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90</v>
      </c>
      <c r="AY359" s="150" t="s">
        <v>168</v>
      </c>
    </row>
    <row r="360" spans="2:65" s="1" customFormat="1" ht="16.5" customHeight="1">
      <c r="B360" s="33"/>
      <c r="C360" s="176" t="s">
        <v>988</v>
      </c>
      <c r="D360" s="176" t="s">
        <v>386</v>
      </c>
      <c r="E360" s="177" t="s">
        <v>1424</v>
      </c>
      <c r="F360" s="178" t="s">
        <v>1425</v>
      </c>
      <c r="G360" s="179" t="s">
        <v>225</v>
      </c>
      <c r="H360" s="180">
        <v>61.8</v>
      </c>
      <c r="I360" s="181"/>
      <c r="J360" s="182">
        <f>ROUND(I360*H360,2)</f>
        <v>0</v>
      </c>
      <c r="K360" s="178" t="s">
        <v>254</v>
      </c>
      <c r="L360" s="183"/>
      <c r="M360" s="184" t="s">
        <v>44</v>
      </c>
      <c r="N360" s="185" t="s">
        <v>53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204</v>
      </c>
      <c r="AT360" s="143" t="s">
        <v>386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1426</v>
      </c>
    </row>
    <row r="361" spans="2:65" s="12" customFormat="1" ht="10.199999999999999">
      <c r="B361" s="149"/>
      <c r="D361" s="145" t="s">
        <v>182</v>
      </c>
      <c r="E361" s="150" t="s">
        <v>44</v>
      </c>
      <c r="F361" s="151" t="s">
        <v>1423</v>
      </c>
      <c r="H361" s="152">
        <v>61.8</v>
      </c>
      <c r="I361" s="153"/>
      <c r="L361" s="149"/>
      <c r="M361" s="154"/>
      <c r="T361" s="155"/>
      <c r="AT361" s="150" t="s">
        <v>182</v>
      </c>
      <c r="AU361" s="150" t="s">
        <v>21</v>
      </c>
      <c r="AV361" s="12" t="s">
        <v>21</v>
      </c>
      <c r="AW361" s="12" t="s">
        <v>42</v>
      </c>
      <c r="AX361" s="12" t="s">
        <v>90</v>
      </c>
      <c r="AY361" s="150" t="s">
        <v>168</v>
      </c>
    </row>
    <row r="362" spans="2:65" s="1" customFormat="1" ht="24.15" customHeight="1">
      <c r="B362" s="33"/>
      <c r="C362" s="132" t="s">
        <v>992</v>
      </c>
      <c r="D362" s="132" t="s">
        <v>171</v>
      </c>
      <c r="E362" s="133" t="s">
        <v>1427</v>
      </c>
      <c r="F362" s="134" t="s">
        <v>1428</v>
      </c>
      <c r="G362" s="135" t="s">
        <v>225</v>
      </c>
      <c r="H362" s="136">
        <v>60</v>
      </c>
      <c r="I362" s="137"/>
      <c r="J362" s="138">
        <f>ROUND(I362*H362,2)</f>
        <v>0</v>
      </c>
      <c r="K362" s="134" t="s">
        <v>254</v>
      </c>
      <c r="L362" s="33"/>
      <c r="M362" s="139" t="s">
        <v>44</v>
      </c>
      <c r="N362" s="140" t="s">
        <v>53</v>
      </c>
      <c r="P362" s="141">
        <f>O362*H362</f>
        <v>0</v>
      </c>
      <c r="Q362" s="141">
        <v>0</v>
      </c>
      <c r="R362" s="141">
        <f>Q362*H362</f>
        <v>0</v>
      </c>
      <c r="S362" s="141">
        <v>0</v>
      </c>
      <c r="T362" s="142">
        <f>S362*H362</f>
        <v>0</v>
      </c>
      <c r="AR362" s="143" t="s">
        <v>187</v>
      </c>
      <c r="AT362" s="143" t="s">
        <v>171</v>
      </c>
      <c r="AU362" s="143" t="s">
        <v>21</v>
      </c>
      <c r="AY362" s="17" t="s">
        <v>168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90</v>
      </c>
      <c r="BK362" s="144">
        <f>ROUND(I362*H362,2)</f>
        <v>0</v>
      </c>
      <c r="BL362" s="17" t="s">
        <v>187</v>
      </c>
      <c r="BM362" s="143" t="s">
        <v>1429</v>
      </c>
    </row>
    <row r="363" spans="2:65" s="1" customFormat="1" ht="10.199999999999999">
      <c r="B363" s="33"/>
      <c r="D363" s="160" t="s">
        <v>256</v>
      </c>
      <c r="F363" s="161" t="s">
        <v>1430</v>
      </c>
      <c r="I363" s="147"/>
      <c r="L363" s="33"/>
      <c r="M363" s="148"/>
      <c r="T363" s="54"/>
      <c r="AT363" s="17" t="s">
        <v>256</v>
      </c>
      <c r="AU363" s="17" t="s">
        <v>21</v>
      </c>
    </row>
    <row r="364" spans="2:65" s="12" customFormat="1" ht="10.199999999999999">
      <c r="B364" s="149"/>
      <c r="D364" s="145" t="s">
        <v>182</v>
      </c>
      <c r="E364" s="150" t="s">
        <v>44</v>
      </c>
      <c r="F364" s="151" t="s">
        <v>584</v>
      </c>
      <c r="H364" s="152">
        <v>60</v>
      </c>
      <c r="I364" s="153"/>
      <c r="L364" s="149"/>
      <c r="M364" s="154"/>
      <c r="T364" s="155"/>
      <c r="AT364" s="150" t="s">
        <v>182</v>
      </c>
      <c r="AU364" s="150" t="s">
        <v>21</v>
      </c>
      <c r="AV364" s="12" t="s">
        <v>21</v>
      </c>
      <c r="AW364" s="12" t="s">
        <v>42</v>
      </c>
      <c r="AX364" s="12" t="s">
        <v>90</v>
      </c>
      <c r="AY364" s="150" t="s">
        <v>168</v>
      </c>
    </row>
    <row r="365" spans="2:65" s="1" customFormat="1" ht="24.15" customHeight="1">
      <c r="B365" s="33"/>
      <c r="C365" s="132" t="s">
        <v>996</v>
      </c>
      <c r="D365" s="132" t="s">
        <v>171</v>
      </c>
      <c r="E365" s="133" t="s">
        <v>1431</v>
      </c>
      <c r="F365" s="134" t="s">
        <v>1432</v>
      </c>
      <c r="G365" s="135" t="s">
        <v>253</v>
      </c>
      <c r="H365" s="136">
        <v>18.899999999999999</v>
      </c>
      <c r="I365" s="137"/>
      <c r="J365" s="138">
        <f>ROUND(I365*H365,2)</f>
        <v>0</v>
      </c>
      <c r="K365" s="134" t="s">
        <v>254</v>
      </c>
      <c r="L365" s="33"/>
      <c r="M365" s="139" t="s">
        <v>44</v>
      </c>
      <c r="N365" s="140" t="s">
        <v>53</v>
      </c>
      <c r="P365" s="141">
        <f>O365*H365</f>
        <v>0</v>
      </c>
      <c r="Q365" s="141">
        <v>0</v>
      </c>
      <c r="R365" s="141">
        <f>Q365*H365</f>
        <v>0</v>
      </c>
      <c r="S365" s="141">
        <v>0</v>
      </c>
      <c r="T365" s="142">
        <f>S365*H365</f>
        <v>0</v>
      </c>
      <c r="AR365" s="143" t="s">
        <v>187</v>
      </c>
      <c r="AT365" s="143" t="s">
        <v>171</v>
      </c>
      <c r="AU365" s="143" t="s">
        <v>21</v>
      </c>
      <c r="AY365" s="17" t="s">
        <v>168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90</v>
      </c>
      <c r="BK365" s="144">
        <f>ROUND(I365*H365,2)</f>
        <v>0</v>
      </c>
      <c r="BL365" s="17" t="s">
        <v>187</v>
      </c>
      <c r="BM365" s="143" t="s">
        <v>1433</v>
      </c>
    </row>
    <row r="366" spans="2:65" s="1" customFormat="1" ht="10.199999999999999">
      <c r="B366" s="33"/>
      <c r="D366" s="160" t="s">
        <v>256</v>
      </c>
      <c r="F366" s="161" t="s">
        <v>1434</v>
      </c>
      <c r="I366" s="147"/>
      <c r="L366" s="33"/>
      <c r="M366" s="148"/>
      <c r="T366" s="54"/>
      <c r="AT366" s="17" t="s">
        <v>256</v>
      </c>
      <c r="AU366" s="17" t="s">
        <v>21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1435</v>
      </c>
      <c r="H367" s="152">
        <v>18.899999999999999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24.15" customHeight="1">
      <c r="B368" s="33"/>
      <c r="C368" s="132" t="s">
        <v>1003</v>
      </c>
      <c r="D368" s="132" t="s">
        <v>171</v>
      </c>
      <c r="E368" s="133" t="s">
        <v>1436</v>
      </c>
      <c r="F368" s="134" t="s">
        <v>1437</v>
      </c>
      <c r="G368" s="135" t="s">
        <v>253</v>
      </c>
      <c r="H368" s="136">
        <v>7.2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1438</v>
      </c>
    </row>
    <row r="369" spans="2:65" s="1" customFormat="1" ht="10.199999999999999">
      <c r="B369" s="33"/>
      <c r="D369" s="160" t="s">
        <v>256</v>
      </c>
      <c r="F369" s="161" t="s">
        <v>1439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1440</v>
      </c>
      <c r="H370" s="152">
        <v>7.2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90</v>
      </c>
      <c r="AY370" s="150" t="s">
        <v>168</v>
      </c>
    </row>
    <row r="371" spans="2:65" s="1" customFormat="1" ht="21.75" customHeight="1">
      <c r="B371" s="33"/>
      <c r="C371" s="132" t="s">
        <v>856</v>
      </c>
      <c r="D371" s="132" t="s">
        <v>171</v>
      </c>
      <c r="E371" s="133" t="s">
        <v>1441</v>
      </c>
      <c r="F371" s="134" t="s">
        <v>1442</v>
      </c>
      <c r="G371" s="135" t="s">
        <v>253</v>
      </c>
      <c r="H371" s="136">
        <v>11.7</v>
      </c>
      <c r="I371" s="137"/>
      <c r="J371" s="138">
        <f>ROUND(I371*H371,2)</f>
        <v>0</v>
      </c>
      <c r="K371" s="134" t="s">
        <v>254</v>
      </c>
      <c r="L371" s="33"/>
      <c r="M371" s="139" t="s">
        <v>44</v>
      </c>
      <c r="N371" s="140" t="s">
        <v>53</v>
      </c>
      <c r="P371" s="141">
        <f>O371*H371</f>
        <v>0</v>
      </c>
      <c r="Q371" s="141">
        <v>1.0000000000000001E-5</v>
      </c>
      <c r="R371" s="141">
        <f>Q371*H371</f>
        <v>1.17E-4</v>
      </c>
      <c r="S371" s="141">
        <v>0</v>
      </c>
      <c r="T371" s="142">
        <f>S371*H371</f>
        <v>0</v>
      </c>
      <c r="AR371" s="143" t="s">
        <v>187</v>
      </c>
      <c r="AT371" s="143" t="s">
        <v>171</v>
      </c>
      <c r="AU371" s="143" t="s">
        <v>21</v>
      </c>
      <c r="AY371" s="17" t="s">
        <v>168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90</v>
      </c>
      <c r="BK371" s="144">
        <f>ROUND(I371*H371,2)</f>
        <v>0</v>
      </c>
      <c r="BL371" s="17" t="s">
        <v>187</v>
      </c>
      <c r="BM371" s="143" t="s">
        <v>1443</v>
      </c>
    </row>
    <row r="372" spans="2:65" s="1" customFormat="1" ht="10.199999999999999">
      <c r="B372" s="33"/>
      <c r="D372" s="160" t="s">
        <v>256</v>
      </c>
      <c r="F372" s="161" t="s">
        <v>1444</v>
      </c>
      <c r="I372" s="147"/>
      <c r="L372" s="33"/>
      <c r="M372" s="148"/>
      <c r="T372" s="54"/>
      <c r="AT372" s="17" t="s">
        <v>256</v>
      </c>
      <c r="AU372" s="17" t="s">
        <v>21</v>
      </c>
    </row>
    <row r="373" spans="2:65" s="12" customFormat="1" ht="10.199999999999999">
      <c r="B373" s="149"/>
      <c r="D373" s="145" t="s">
        <v>182</v>
      </c>
      <c r="E373" s="150" t="s">
        <v>44</v>
      </c>
      <c r="F373" s="151" t="s">
        <v>1246</v>
      </c>
      <c r="H373" s="152">
        <v>11.7</v>
      </c>
      <c r="I373" s="153"/>
      <c r="L373" s="149"/>
      <c r="M373" s="154"/>
      <c r="T373" s="155"/>
      <c r="AT373" s="150" t="s">
        <v>182</v>
      </c>
      <c r="AU373" s="150" t="s">
        <v>21</v>
      </c>
      <c r="AV373" s="12" t="s">
        <v>21</v>
      </c>
      <c r="AW373" s="12" t="s">
        <v>42</v>
      </c>
      <c r="AX373" s="12" t="s">
        <v>90</v>
      </c>
      <c r="AY373" s="150" t="s">
        <v>168</v>
      </c>
    </row>
    <row r="374" spans="2:65" s="1" customFormat="1" ht="24.15" customHeight="1">
      <c r="B374" s="33"/>
      <c r="C374" s="132" t="s">
        <v>1011</v>
      </c>
      <c r="D374" s="132" t="s">
        <v>171</v>
      </c>
      <c r="E374" s="133" t="s">
        <v>1445</v>
      </c>
      <c r="F374" s="134" t="s">
        <v>1446</v>
      </c>
      <c r="G374" s="135" t="s">
        <v>253</v>
      </c>
      <c r="H374" s="136">
        <v>11.7</v>
      </c>
      <c r="I374" s="137"/>
      <c r="J374" s="138">
        <f>ROUND(I374*H374,2)</f>
        <v>0</v>
      </c>
      <c r="K374" s="134" t="s">
        <v>254</v>
      </c>
      <c r="L374" s="33"/>
      <c r="M374" s="139" t="s">
        <v>44</v>
      </c>
      <c r="N374" s="140" t="s">
        <v>53</v>
      </c>
      <c r="P374" s="141">
        <f>O374*H374</f>
        <v>0</v>
      </c>
      <c r="Q374" s="141">
        <v>0</v>
      </c>
      <c r="R374" s="141">
        <f>Q374*H374</f>
        <v>0</v>
      </c>
      <c r="S374" s="141">
        <v>0</v>
      </c>
      <c r="T374" s="142">
        <f>S374*H374</f>
        <v>0</v>
      </c>
      <c r="AR374" s="143" t="s">
        <v>187</v>
      </c>
      <c r="AT374" s="143" t="s">
        <v>171</v>
      </c>
      <c r="AU374" s="143" t="s">
        <v>21</v>
      </c>
      <c r="AY374" s="17" t="s">
        <v>168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90</v>
      </c>
      <c r="BK374" s="144">
        <f>ROUND(I374*H374,2)</f>
        <v>0</v>
      </c>
      <c r="BL374" s="17" t="s">
        <v>187</v>
      </c>
      <c r="BM374" s="143" t="s">
        <v>1447</v>
      </c>
    </row>
    <row r="375" spans="2:65" s="1" customFormat="1" ht="10.199999999999999">
      <c r="B375" s="33"/>
      <c r="D375" s="160" t="s">
        <v>256</v>
      </c>
      <c r="F375" s="161" t="s">
        <v>1448</v>
      </c>
      <c r="I375" s="147"/>
      <c r="L375" s="33"/>
      <c r="M375" s="148"/>
      <c r="T375" s="54"/>
      <c r="AT375" s="17" t="s">
        <v>256</v>
      </c>
      <c r="AU375" s="17" t="s">
        <v>21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1246</v>
      </c>
      <c r="H376" s="152">
        <v>11.7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90</v>
      </c>
      <c r="AY376" s="150" t="s">
        <v>168</v>
      </c>
    </row>
    <row r="377" spans="2:65" s="1" customFormat="1" ht="16.5" customHeight="1">
      <c r="B377" s="33"/>
      <c r="C377" s="132" t="s">
        <v>1016</v>
      </c>
      <c r="D377" s="132" t="s">
        <v>171</v>
      </c>
      <c r="E377" s="133" t="s">
        <v>1449</v>
      </c>
      <c r="F377" s="134" t="s">
        <v>1450</v>
      </c>
      <c r="G377" s="135" t="s">
        <v>272</v>
      </c>
      <c r="H377" s="136">
        <v>2</v>
      </c>
      <c r="I377" s="137"/>
      <c r="J377" s="138">
        <f>ROUND(I377*H377,2)</f>
        <v>0</v>
      </c>
      <c r="K377" s="134" t="s">
        <v>254</v>
      </c>
      <c r="L377" s="33"/>
      <c r="M377" s="139" t="s">
        <v>44</v>
      </c>
      <c r="N377" s="140" t="s">
        <v>53</v>
      </c>
      <c r="P377" s="141">
        <f>O377*H377</f>
        <v>0</v>
      </c>
      <c r="Q377" s="141">
        <v>0</v>
      </c>
      <c r="R377" s="141">
        <f>Q377*H377</f>
        <v>0</v>
      </c>
      <c r="S377" s="141">
        <v>0</v>
      </c>
      <c r="T377" s="142">
        <f>S377*H377</f>
        <v>0</v>
      </c>
      <c r="AR377" s="143" t="s">
        <v>187</v>
      </c>
      <c r="AT377" s="143" t="s">
        <v>171</v>
      </c>
      <c r="AU377" s="143" t="s">
        <v>21</v>
      </c>
      <c r="AY377" s="17" t="s">
        <v>168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7" t="s">
        <v>90</v>
      </c>
      <c r="BK377" s="144">
        <f>ROUND(I377*H377,2)</f>
        <v>0</v>
      </c>
      <c r="BL377" s="17" t="s">
        <v>187</v>
      </c>
      <c r="BM377" s="143" t="s">
        <v>1451</v>
      </c>
    </row>
    <row r="378" spans="2:65" s="1" customFormat="1" ht="10.199999999999999">
      <c r="B378" s="33"/>
      <c r="D378" s="160" t="s">
        <v>256</v>
      </c>
      <c r="F378" s="161" t="s">
        <v>1452</v>
      </c>
      <c r="I378" s="147"/>
      <c r="L378" s="33"/>
      <c r="M378" s="148"/>
      <c r="T378" s="54"/>
      <c r="AT378" s="17" t="s">
        <v>256</v>
      </c>
      <c r="AU378" s="17" t="s">
        <v>21</v>
      </c>
    </row>
    <row r="379" spans="2:65" s="1" customFormat="1" ht="19.2">
      <c r="B379" s="33"/>
      <c r="D379" s="145" t="s">
        <v>177</v>
      </c>
      <c r="F379" s="146" t="s">
        <v>1453</v>
      </c>
      <c r="I379" s="147"/>
      <c r="L379" s="33"/>
      <c r="M379" s="148"/>
      <c r="T379" s="54"/>
      <c r="AT379" s="17" t="s">
        <v>177</v>
      </c>
      <c r="AU379" s="17" t="s">
        <v>21</v>
      </c>
    </row>
    <row r="380" spans="2:65" s="12" customFormat="1" ht="10.199999999999999">
      <c r="B380" s="149"/>
      <c r="D380" s="145" t="s">
        <v>182</v>
      </c>
      <c r="E380" s="150" t="s">
        <v>44</v>
      </c>
      <c r="F380" s="151" t="s">
        <v>21</v>
      </c>
      <c r="H380" s="152">
        <v>2</v>
      </c>
      <c r="I380" s="153"/>
      <c r="L380" s="149"/>
      <c r="M380" s="154"/>
      <c r="T380" s="155"/>
      <c r="AT380" s="150" t="s">
        <v>182</v>
      </c>
      <c r="AU380" s="150" t="s">
        <v>21</v>
      </c>
      <c r="AV380" s="12" t="s">
        <v>21</v>
      </c>
      <c r="AW380" s="12" t="s">
        <v>42</v>
      </c>
      <c r="AX380" s="12" t="s">
        <v>90</v>
      </c>
      <c r="AY380" s="150" t="s">
        <v>168</v>
      </c>
    </row>
    <row r="381" spans="2:65" s="1" customFormat="1" ht="21.75" customHeight="1">
      <c r="B381" s="33"/>
      <c r="C381" s="132" t="s">
        <v>1020</v>
      </c>
      <c r="D381" s="132" t="s">
        <v>171</v>
      </c>
      <c r="E381" s="133" t="s">
        <v>1454</v>
      </c>
      <c r="F381" s="134" t="s">
        <v>1455</v>
      </c>
      <c r="G381" s="135" t="s">
        <v>253</v>
      </c>
      <c r="H381" s="136">
        <v>144.99</v>
      </c>
      <c r="I381" s="137"/>
      <c r="J381" s="138">
        <f>ROUND(I381*H381,2)</f>
        <v>0</v>
      </c>
      <c r="K381" s="134" t="s">
        <v>254</v>
      </c>
      <c r="L381" s="33"/>
      <c r="M381" s="139" t="s">
        <v>44</v>
      </c>
      <c r="N381" s="140" t="s">
        <v>53</v>
      </c>
      <c r="P381" s="141">
        <f>O381*H381</f>
        <v>0</v>
      </c>
      <c r="Q381" s="141">
        <v>0</v>
      </c>
      <c r="R381" s="141">
        <f>Q381*H381</f>
        <v>0</v>
      </c>
      <c r="S381" s="141">
        <v>0</v>
      </c>
      <c r="T381" s="142">
        <f>S381*H381</f>
        <v>0</v>
      </c>
      <c r="AR381" s="143" t="s">
        <v>187</v>
      </c>
      <c r="AT381" s="143" t="s">
        <v>171</v>
      </c>
      <c r="AU381" s="143" t="s">
        <v>21</v>
      </c>
      <c r="AY381" s="17" t="s">
        <v>168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90</v>
      </c>
      <c r="BK381" s="144">
        <f>ROUND(I381*H381,2)</f>
        <v>0</v>
      </c>
      <c r="BL381" s="17" t="s">
        <v>187</v>
      </c>
      <c r="BM381" s="143" t="s">
        <v>1456</v>
      </c>
    </row>
    <row r="382" spans="2:65" s="1" customFormat="1" ht="10.199999999999999">
      <c r="B382" s="33"/>
      <c r="D382" s="160" t="s">
        <v>256</v>
      </c>
      <c r="F382" s="161" t="s">
        <v>1457</v>
      </c>
      <c r="I382" s="147"/>
      <c r="L382" s="33"/>
      <c r="M382" s="148"/>
      <c r="T382" s="54"/>
      <c r="AT382" s="17" t="s">
        <v>256</v>
      </c>
      <c r="AU382" s="17" t="s">
        <v>21</v>
      </c>
    </row>
    <row r="383" spans="2:65" s="12" customFormat="1" ht="10.199999999999999">
      <c r="B383" s="149"/>
      <c r="D383" s="145" t="s">
        <v>182</v>
      </c>
      <c r="E383" s="150" t="s">
        <v>44</v>
      </c>
      <c r="F383" s="151" t="s">
        <v>1458</v>
      </c>
      <c r="H383" s="152">
        <v>144.99</v>
      </c>
      <c r="I383" s="153"/>
      <c r="L383" s="149"/>
      <c r="M383" s="154"/>
      <c r="T383" s="155"/>
      <c r="AT383" s="150" t="s">
        <v>182</v>
      </c>
      <c r="AU383" s="150" t="s">
        <v>21</v>
      </c>
      <c r="AV383" s="12" t="s">
        <v>21</v>
      </c>
      <c r="AW383" s="12" t="s">
        <v>42</v>
      </c>
      <c r="AX383" s="12" t="s">
        <v>90</v>
      </c>
      <c r="AY383" s="150" t="s">
        <v>168</v>
      </c>
    </row>
    <row r="384" spans="2:65" s="1" customFormat="1" ht="24.15" customHeight="1">
      <c r="B384" s="33"/>
      <c r="C384" s="132" t="s">
        <v>1026</v>
      </c>
      <c r="D384" s="132" t="s">
        <v>171</v>
      </c>
      <c r="E384" s="133" t="s">
        <v>1459</v>
      </c>
      <c r="F384" s="134" t="s">
        <v>1460</v>
      </c>
      <c r="G384" s="135" t="s">
        <v>253</v>
      </c>
      <c r="H384" s="136">
        <v>1.98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1.58E-3</v>
      </c>
      <c r="R384" s="141">
        <f>Q384*H384</f>
        <v>3.1283999999999999E-3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1461</v>
      </c>
    </row>
    <row r="385" spans="2:65" s="1" customFormat="1" ht="10.199999999999999">
      <c r="B385" s="33"/>
      <c r="D385" s="160" t="s">
        <v>256</v>
      </c>
      <c r="F385" s="161" t="s">
        <v>1462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1463</v>
      </c>
      <c r="H386" s="152">
        <v>1.98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90</v>
      </c>
      <c r="AY386" s="150" t="s">
        <v>168</v>
      </c>
    </row>
    <row r="387" spans="2:65" s="1" customFormat="1" ht="16.5" customHeight="1">
      <c r="B387" s="33"/>
      <c r="C387" s="132" t="s">
        <v>958</v>
      </c>
      <c r="D387" s="132" t="s">
        <v>171</v>
      </c>
      <c r="E387" s="133" t="s">
        <v>1464</v>
      </c>
      <c r="F387" s="134" t="s">
        <v>1465</v>
      </c>
      <c r="G387" s="135" t="s">
        <v>267</v>
      </c>
      <c r="H387" s="136">
        <v>36.72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1.3699999999999999E-3</v>
      </c>
      <c r="R387" s="141">
        <f>Q387*H387</f>
        <v>5.0306399999999994E-2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1466</v>
      </c>
    </row>
    <row r="388" spans="2:65" s="1" customFormat="1" ht="10.199999999999999">
      <c r="B388" s="33"/>
      <c r="D388" s="160" t="s">
        <v>256</v>
      </c>
      <c r="F388" s="161" t="s">
        <v>1467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1468</v>
      </c>
      <c r="H389" s="152">
        <v>36.72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" customFormat="1" ht="24.15" customHeight="1">
      <c r="B390" s="33"/>
      <c r="C390" s="132" t="s">
        <v>1037</v>
      </c>
      <c r="D390" s="132" t="s">
        <v>171</v>
      </c>
      <c r="E390" s="133" t="s">
        <v>1469</v>
      </c>
      <c r="F390" s="134" t="s">
        <v>1470</v>
      </c>
      <c r="G390" s="135" t="s">
        <v>430</v>
      </c>
      <c r="H390" s="136">
        <v>2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6.8000000000000005E-4</v>
      </c>
      <c r="R390" s="141">
        <f>Q390*H390</f>
        <v>1.3600000000000001E-3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1471</v>
      </c>
    </row>
    <row r="391" spans="2:65" s="1" customFormat="1" ht="10.199999999999999">
      <c r="B391" s="33"/>
      <c r="D391" s="160" t="s">
        <v>256</v>
      </c>
      <c r="F391" s="161" t="s">
        <v>1472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1473</v>
      </c>
      <c r="H392" s="152">
        <v>2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" customFormat="1" ht="16.5" customHeight="1">
      <c r="B393" s="33"/>
      <c r="C393" s="176" t="s">
        <v>1040</v>
      </c>
      <c r="D393" s="176" t="s">
        <v>386</v>
      </c>
      <c r="E393" s="177" t="s">
        <v>1474</v>
      </c>
      <c r="F393" s="178" t="s">
        <v>1475</v>
      </c>
      <c r="G393" s="179" t="s">
        <v>365</v>
      </c>
      <c r="H393" s="180">
        <v>0.20100000000000001</v>
      </c>
      <c r="I393" s="181"/>
      <c r="J393" s="182">
        <f>ROUND(I393*H393,2)</f>
        <v>0</v>
      </c>
      <c r="K393" s="178" t="s">
        <v>254</v>
      </c>
      <c r="L393" s="183"/>
      <c r="M393" s="184" t="s">
        <v>44</v>
      </c>
      <c r="N393" s="185" t="s">
        <v>53</v>
      </c>
      <c r="P393" s="141">
        <f>O393*H393</f>
        <v>0</v>
      </c>
      <c r="Q393" s="141">
        <v>1</v>
      </c>
      <c r="R393" s="141">
        <f>Q393*H393</f>
        <v>0.20100000000000001</v>
      </c>
      <c r="S393" s="141">
        <v>0</v>
      </c>
      <c r="T393" s="142">
        <f>S393*H393</f>
        <v>0</v>
      </c>
      <c r="AR393" s="143" t="s">
        <v>204</v>
      </c>
      <c r="AT393" s="143" t="s">
        <v>386</v>
      </c>
      <c r="AU393" s="143" t="s">
        <v>21</v>
      </c>
      <c r="AY393" s="17" t="s">
        <v>168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90</v>
      </c>
      <c r="BK393" s="144">
        <f>ROUND(I393*H393,2)</f>
        <v>0</v>
      </c>
      <c r="BL393" s="17" t="s">
        <v>187</v>
      </c>
      <c r="BM393" s="143" t="s">
        <v>1476</v>
      </c>
    </row>
    <row r="394" spans="2:65" s="12" customFormat="1" ht="10.199999999999999">
      <c r="B394" s="149"/>
      <c r="D394" s="145" t="s">
        <v>182</v>
      </c>
      <c r="E394" s="150" t="s">
        <v>44</v>
      </c>
      <c r="F394" s="151" t="s">
        <v>1477</v>
      </c>
      <c r="H394" s="152">
        <v>0.20100000000000001</v>
      </c>
      <c r="I394" s="153"/>
      <c r="L394" s="149"/>
      <c r="M394" s="154"/>
      <c r="T394" s="155"/>
      <c r="AT394" s="150" t="s">
        <v>182</v>
      </c>
      <c r="AU394" s="150" t="s">
        <v>21</v>
      </c>
      <c r="AV394" s="12" t="s">
        <v>21</v>
      </c>
      <c r="AW394" s="12" t="s">
        <v>42</v>
      </c>
      <c r="AX394" s="12" t="s">
        <v>90</v>
      </c>
      <c r="AY394" s="150" t="s">
        <v>168</v>
      </c>
    </row>
    <row r="395" spans="2:65" s="1" customFormat="1" ht="24.15" customHeight="1">
      <c r="B395" s="33"/>
      <c r="C395" s="132" t="s">
        <v>1043</v>
      </c>
      <c r="D395" s="132" t="s">
        <v>171</v>
      </c>
      <c r="E395" s="133" t="s">
        <v>1478</v>
      </c>
      <c r="F395" s="134" t="s">
        <v>1479</v>
      </c>
      <c r="G395" s="135" t="s">
        <v>430</v>
      </c>
      <c r="H395" s="136">
        <v>112</v>
      </c>
      <c r="I395" s="137"/>
      <c r="J395" s="138">
        <f>ROUND(I395*H395,2)</f>
        <v>0</v>
      </c>
      <c r="K395" s="134" t="s">
        <v>254</v>
      </c>
      <c r="L395" s="33"/>
      <c r="M395" s="139" t="s">
        <v>44</v>
      </c>
      <c r="N395" s="140" t="s">
        <v>53</v>
      </c>
      <c r="P395" s="141">
        <f>O395*H395</f>
        <v>0</v>
      </c>
      <c r="Q395" s="141">
        <v>8.0000000000000007E-5</v>
      </c>
      <c r="R395" s="141">
        <f>Q395*H395</f>
        <v>8.9600000000000009E-3</v>
      </c>
      <c r="S395" s="141">
        <v>0</v>
      </c>
      <c r="T395" s="142">
        <f>S395*H395</f>
        <v>0</v>
      </c>
      <c r="AR395" s="143" t="s">
        <v>187</v>
      </c>
      <c r="AT395" s="143" t="s">
        <v>171</v>
      </c>
      <c r="AU395" s="143" t="s">
        <v>21</v>
      </c>
      <c r="AY395" s="17" t="s">
        <v>168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7" t="s">
        <v>90</v>
      </c>
      <c r="BK395" s="144">
        <f>ROUND(I395*H395,2)</f>
        <v>0</v>
      </c>
      <c r="BL395" s="17" t="s">
        <v>187</v>
      </c>
      <c r="BM395" s="143" t="s">
        <v>1480</v>
      </c>
    </row>
    <row r="396" spans="2:65" s="1" customFormat="1" ht="10.199999999999999">
      <c r="B396" s="33"/>
      <c r="D396" s="160" t="s">
        <v>256</v>
      </c>
      <c r="F396" s="161" t="s">
        <v>1481</v>
      </c>
      <c r="I396" s="147"/>
      <c r="L396" s="33"/>
      <c r="M396" s="148"/>
      <c r="T396" s="54"/>
      <c r="AT396" s="17" t="s">
        <v>256</v>
      </c>
      <c r="AU396" s="17" t="s">
        <v>21</v>
      </c>
    </row>
    <row r="397" spans="2:65" s="12" customFormat="1" ht="10.199999999999999">
      <c r="B397" s="149"/>
      <c r="D397" s="145" t="s">
        <v>182</v>
      </c>
      <c r="E397" s="150" t="s">
        <v>44</v>
      </c>
      <c r="F397" s="151" t="s">
        <v>1482</v>
      </c>
      <c r="H397" s="152">
        <v>112</v>
      </c>
      <c r="I397" s="153"/>
      <c r="L397" s="149"/>
      <c r="M397" s="154"/>
      <c r="T397" s="155"/>
      <c r="AT397" s="150" t="s">
        <v>182</v>
      </c>
      <c r="AU397" s="150" t="s">
        <v>21</v>
      </c>
      <c r="AV397" s="12" t="s">
        <v>21</v>
      </c>
      <c r="AW397" s="12" t="s">
        <v>42</v>
      </c>
      <c r="AX397" s="12" t="s">
        <v>90</v>
      </c>
      <c r="AY397" s="150" t="s">
        <v>168</v>
      </c>
    </row>
    <row r="398" spans="2:65" s="1" customFormat="1" ht="16.5" customHeight="1">
      <c r="B398" s="33"/>
      <c r="C398" s="132" t="s">
        <v>1048</v>
      </c>
      <c r="D398" s="132" t="s">
        <v>171</v>
      </c>
      <c r="E398" s="133" t="s">
        <v>1483</v>
      </c>
      <c r="F398" s="134" t="s">
        <v>1484</v>
      </c>
      <c r="G398" s="135" t="s">
        <v>365</v>
      </c>
      <c r="H398" s="136">
        <v>26</v>
      </c>
      <c r="I398" s="137"/>
      <c r="J398" s="138">
        <f>ROUND(I398*H398,2)</f>
        <v>0</v>
      </c>
      <c r="K398" s="134" t="s">
        <v>44</v>
      </c>
      <c r="L398" s="33"/>
      <c r="M398" s="139" t="s">
        <v>44</v>
      </c>
      <c r="N398" s="140" t="s">
        <v>53</v>
      </c>
      <c r="P398" s="141">
        <f>O398*H398</f>
        <v>0</v>
      </c>
      <c r="Q398" s="141">
        <v>0</v>
      </c>
      <c r="R398" s="141">
        <f>Q398*H398</f>
        <v>0</v>
      </c>
      <c r="S398" s="141">
        <v>1</v>
      </c>
      <c r="T398" s="142">
        <f>S398*H398</f>
        <v>26</v>
      </c>
      <c r="AR398" s="143" t="s">
        <v>187</v>
      </c>
      <c r="AT398" s="143" t="s">
        <v>171</v>
      </c>
      <c r="AU398" s="143" t="s">
        <v>21</v>
      </c>
      <c r="AY398" s="17" t="s">
        <v>168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90</v>
      </c>
      <c r="BK398" s="144">
        <f>ROUND(I398*H398,2)</f>
        <v>0</v>
      </c>
      <c r="BL398" s="17" t="s">
        <v>187</v>
      </c>
      <c r="BM398" s="143" t="s">
        <v>1485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408</v>
      </c>
      <c r="H399" s="152">
        <v>26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90</v>
      </c>
      <c r="AY399" s="150" t="s">
        <v>168</v>
      </c>
    </row>
    <row r="400" spans="2:65" s="1" customFormat="1" ht="24.15" customHeight="1">
      <c r="B400" s="33"/>
      <c r="C400" s="132" t="s">
        <v>1052</v>
      </c>
      <c r="D400" s="132" t="s">
        <v>171</v>
      </c>
      <c r="E400" s="133" t="s">
        <v>1486</v>
      </c>
      <c r="F400" s="134" t="s">
        <v>1487</v>
      </c>
      <c r="G400" s="135" t="s">
        <v>267</v>
      </c>
      <c r="H400" s="136">
        <v>0.4</v>
      </c>
      <c r="I400" s="137"/>
      <c r="J400" s="138">
        <f>ROUND(I400*H400,2)</f>
        <v>0</v>
      </c>
      <c r="K400" s="134" t="s">
        <v>254</v>
      </c>
      <c r="L400" s="33"/>
      <c r="M400" s="139" t="s">
        <v>44</v>
      </c>
      <c r="N400" s="140" t="s">
        <v>53</v>
      </c>
      <c r="P400" s="141">
        <f>O400*H400</f>
        <v>0</v>
      </c>
      <c r="Q400" s="141">
        <v>1.23E-3</v>
      </c>
      <c r="R400" s="141">
        <f>Q400*H400</f>
        <v>4.9200000000000003E-4</v>
      </c>
      <c r="S400" s="141">
        <v>1.7000000000000001E-2</v>
      </c>
      <c r="T400" s="142">
        <f>S400*H400</f>
        <v>6.8000000000000005E-3</v>
      </c>
      <c r="AR400" s="143" t="s">
        <v>187</v>
      </c>
      <c r="AT400" s="143" t="s">
        <v>171</v>
      </c>
      <c r="AU400" s="143" t="s">
        <v>21</v>
      </c>
      <c r="AY400" s="17" t="s">
        <v>168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90</v>
      </c>
      <c r="BK400" s="144">
        <f>ROUND(I400*H400,2)</f>
        <v>0</v>
      </c>
      <c r="BL400" s="17" t="s">
        <v>187</v>
      </c>
      <c r="BM400" s="143" t="s">
        <v>1488</v>
      </c>
    </row>
    <row r="401" spans="2:65" s="1" customFormat="1" ht="10.199999999999999">
      <c r="B401" s="33"/>
      <c r="D401" s="160" t="s">
        <v>256</v>
      </c>
      <c r="F401" s="161" t="s">
        <v>1489</v>
      </c>
      <c r="I401" s="147"/>
      <c r="L401" s="33"/>
      <c r="M401" s="148"/>
      <c r="T401" s="54"/>
      <c r="AT401" s="17" t="s">
        <v>256</v>
      </c>
      <c r="AU401" s="17" t="s">
        <v>21</v>
      </c>
    </row>
    <row r="402" spans="2:65" s="12" customFormat="1" ht="10.199999999999999">
      <c r="B402" s="149"/>
      <c r="D402" s="145" t="s">
        <v>182</v>
      </c>
      <c r="E402" s="150" t="s">
        <v>44</v>
      </c>
      <c r="F402" s="151" t="s">
        <v>1490</v>
      </c>
      <c r="H402" s="152">
        <v>0.4</v>
      </c>
      <c r="I402" s="153"/>
      <c r="L402" s="149"/>
      <c r="M402" s="154"/>
      <c r="T402" s="155"/>
      <c r="AT402" s="150" t="s">
        <v>182</v>
      </c>
      <c r="AU402" s="150" t="s">
        <v>21</v>
      </c>
      <c r="AV402" s="12" t="s">
        <v>21</v>
      </c>
      <c r="AW402" s="12" t="s">
        <v>42</v>
      </c>
      <c r="AX402" s="12" t="s">
        <v>90</v>
      </c>
      <c r="AY402" s="150" t="s">
        <v>168</v>
      </c>
    </row>
    <row r="403" spans="2:65" s="1" customFormat="1" ht="24.15" customHeight="1">
      <c r="B403" s="33"/>
      <c r="C403" s="132" t="s">
        <v>1054</v>
      </c>
      <c r="D403" s="132" t="s">
        <v>171</v>
      </c>
      <c r="E403" s="133" t="s">
        <v>1491</v>
      </c>
      <c r="F403" s="134" t="s">
        <v>1492</v>
      </c>
      <c r="G403" s="135" t="s">
        <v>267</v>
      </c>
      <c r="H403" s="136">
        <v>2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1.47E-3</v>
      </c>
      <c r="R403" s="141">
        <f>Q403*H403</f>
        <v>2.9399999999999999E-3</v>
      </c>
      <c r="S403" s="141">
        <v>3.9E-2</v>
      </c>
      <c r="T403" s="142">
        <f>S403*H403</f>
        <v>7.8E-2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1493</v>
      </c>
    </row>
    <row r="404" spans="2:65" s="1" customFormat="1" ht="10.199999999999999">
      <c r="B404" s="33"/>
      <c r="D404" s="160" t="s">
        <v>256</v>
      </c>
      <c r="F404" s="161" t="s">
        <v>1494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1495</v>
      </c>
      <c r="H405" s="152">
        <v>1.2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1496</v>
      </c>
      <c r="H406" s="152">
        <v>0.8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3" customFormat="1" ht="10.199999999999999">
      <c r="B407" s="162"/>
      <c r="D407" s="145" t="s">
        <v>182</v>
      </c>
      <c r="E407" s="163" t="s">
        <v>44</v>
      </c>
      <c r="F407" s="164" t="s">
        <v>264</v>
      </c>
      <c r="H407" s="165">
        <v>2</v>
      </c>
      <c r="I407" s="166"/>
      <c r="L407" s="162"/>
      <c r="M407" s="167"/>
      <c r="T407" s="168"/>
      <c r="AT407" s="163" t="s">
        <v>182</v>
      </c>
      <c r="AU407" s="163" t="s">
        <v>21</v>
      </c>
      <c r="AV407" s="13" t="s">
        <v>187</v>
      </c>
      <c r="AW407" s="13" t="s">
        <v>42</v>
      </c>
      <c r="AX407" s="13" t="s">
        <v>90</v>
      </c>
      <c r="AY407" s="163" t="s">
        <v>168</v>
      </c>
    </row>
    <row r="408" spans="2:65" s="1" customFormat="1" ht="24.15" customHeight="1">
      <c r="B408" s="33"/>
      <c r="C408" s="132" t="s">
        <v>1055</v>
      </c>
      <c r="D408" s="132" t="s">
        <v>171</v>
      </c>
      <c r="E408" s="133" t="s">
        <v>1497</v>
      </c>
      <c r="F408" s="134" t="s">
        <v>1498</v>
      </c>
      <c r="G408" s="135" t="s">
        <v>267</v>
      </c>
      <c r="H408" s="136">
        <v>0.4</v>
      </c>
      <c r="I408" s="137"/>
      <c r="J408" s="138">
        <f>ROUND(I408*H408,2)</f>
        <v>0</v>
      </c>
      <c r="K408" s="134" t="s">
        <v>254</v>
      </c>
      <c r="L408" s="33"/>
      <c r="M408" s="139" t="s">
        <v>44</v>
      </c>
      <c r="N408" s="140" t="s">
        <v>53</v>
      </c>
      <c r="P408" s="141">
        <f>O408*H408</f>
        <v>0</v>
      </c>
      <c r="Q408" s="141">
        <v>3.3E-3</v>
      </c>
      <c r="R408" s="141">
        <f>Q408*H408</f>
        <v>1.32E-3</v>
      </c>
      <c r="S408" s="141">
        <v>0.11</v>
      </c>
      <c r="T408" s="142">
        <f>S408*H408</f>
        <v>4.4000000000000004E-2</v>
      </c>
      <c r="AR408" s="143" t="s">
        <v>187</v>
      </c>
      <c r="AT408" s="143" t="s">
        <v>171</v>
      </c>
      <c r="AU408" s="143" t="s">
        <v>21</v>
      </c>
      <c r="AY408" s="17" t="s">
        <v>168</v>
      </c>
      <c r="BE408" s="144">
        <f>IF(N408="základní",J408,0)</f>
        <v>0</v>
      </c>
      <c r="BF408" s="144">
        <f>IF(N408="snížená",J408,0)</f>
        <v>0</v>
      </c>
      <c r="BG408" s="144">
        <f>IF(N408="zákl. přenesená",J408,0)</f>
        <v>0</v>
      </c>
      <c r="BH408" s="144">
        <f>IF(N408="sníž. přenesená",J408,0)</f>
        <v>0</v>
      </c>
      <c r="BI408" s="144">
        <f>IF(N408="nulová",J408,0)</f>
        <v>0</v>
      </c>
      <c r="BJ408" s="17" t="s">
        <v>90</v>
      </c>
      <c r="BK408" s="144">
        <f>ROUND(I408*H408,2)</f>
        <v>0</v>
      </c>
      <c r="BL408" s="17" t="s">
        <v>187</v>
      </c>
      <c r="BM408" s="143" t="s">
        <v>1499</v>
      </c>
    </row>
    <row r="409" spans="2:65" s="1" customFormat="1" ht="10.199999999999999">
      <c r="B409" s="33"/>
      <c r="D409" s="160" t="s">
        <v>256</v>
      </c>
      <c r="F409" s="161" t="s">
        <v>1500</v>
      </c>
      <c r="I409" s="147"/>
      <c r="L409" s="33"/>
      <c r="M409" s="148"/>
      <c r="T409" s="54"/>
      <c r="AT409" s="17" t="s">
        <v>256</v>
      </c>
      <c r="AU409" s="17" t="s">
        <v>21</v>
      </c>
    </row>
    <row r="410" spans="2:65" s="12" customFormat="1" ht="10.199999999999999">
      <c r="B410" s="149"/>
      <c r="D410" s="145" t="s">
        <v>182</v>
      </c>
      <c r="E410" s="150" t="s">
        <v>44</v>
      </c>
      <c r="F410" s="151" t="s">
        <v>1501</v>
      </c>
      <c r="H410" s="152">
        <v>0.4</v>
      </c>
      <c r="I410" s="153"/>
      <c r="L410" s="149"/>
      <c r="M410" s="154"/>
      <c r="T410" s="155"/>
      <c r="AT410" s="150" t="s">
        <v>182</v>
      </c>
      <c r="AU410" s="150" t="s">
        <v>21</v>
      </c>
      <c r="AV410" s="12" t="s">
        <v>21</v>
      </c>
      <c r="AW410" s="12" t="s">
        <v>42</v>
      </c>
      <c r="AX410" s="12" t="s">
        <v>90</v>
      </c>
      <c r="AY410" s="150" t="s">
        <v>168</v>
      </c>
    </row>
    <row r="411" spans="2:65" s="1" customFormat="1" ht="24.15" customHeight="1">
      <c r="B411" s="33"/>
      <c r="C411" s="132" t="s">
        <v>1060</v>
      </c>
      <c r="D411" s="132" t="s">
        <v>171</v>
      </c>
      <c r="E411" s="133" t="s">
        <v>1502</v>
      </c>
      <c r="F411" s="134" t="s">
        <v>1503</v>
      </c>
      <c r="G411" s="135" t="s">
        <v>267</v>
      </c>
      <c r="H411" s="136">
        <v>0.4</v>
      </c>
      <c r="I411" s="137"/>
      <c r="J411" s="138">
        <f>ROUND(I411*H411,2)</f>
        <v>0</v>
      </c>
      <c r="K411" s="134" t="s">
        <v>254</v>
      </c>
      <c r="L411" s="33"/>
      <c r="M411" s="139" t="s">
        <v>44</v>
      </c>
      <c r="N411" s="140" t="s">
        <v>53</v>
      </c>
      <c r="P411" s="141">
        <f>O411*H411</f>
        <v>0</v>
      </c>
      <c r="Q411" s="141">
        <v>3.8800000000000002E-3</v>
      </c>
      <c r="R411" s="141">
        <f>Q411*H411</f>
        <v>1.5520000000000002E-3</v>
      </c>
      <c r="S411" s="141">
        <v>0.21</v>
      </c>
      <c r="T411" s="142">
        <f>S411*H411</f>
        <v>8.4000000000000005E-2</v>
      </c>
      <c r="AR411" s="143" t="s">
        <v>187</v>
      </c>
      <c r="AT411" s="143" t="s">
        <v>171</v>
      </c>
      <c r="AU411" s="143" t="s">
        <v>21</v>
      </c>
      <c r="AY411" s="17" t="s">
        <v>168</v>
      </c>
      <c r="BE411" s="144">
        <f>IF(N411="základní",J411,0)</f>
        <v>0</v>
      </c>
      <c r="BF411" s="144">
        <f>IF(N411="snížená",J411,0)</f>
        <v>0</v>
      </c>
      <c r="BG411" s="144">
        <f>IF(N411="zákl. přenesená",J411,0)</f>
        <v>0</v>
      </c>
      <c r="BH411" s="144">
        <f>IF(N411="sníž. přenesená",J411,0)</f>
        <v>0</v>
      </c>
      <c r="BI411" s="144">
        <f>IF(N411="nulová",J411,0)</f>
        <v>0</v>
      </c>
      <c r="BJ411" s="17" t="s">
        <v>90</v>
      </c>
      <c r="BK411" s="144">
        <f>ROUND(I411*H411,2)</f>
        <v>0</v>
      </c>
      <c r="BL411" s="17" t="s">
        <v>187</v>
      </c>
      <c r="BM411" s="143" t="s">
        <v>1504</v>
      </c>
    </row>
    <row r="412" spans="2:65" s="1" customFormat="1" ht="10.199999999999999">
      <c r="B412" s="33"/>
      <c r="D412" s="160" t="s">
        <v>256</v>
      </c>
      <c r="F412" s="161" t="s">
        <v>1505</v>
      </c>
      <c r="I412" s="147"/>
      <c r="L412" s="33"/>
      <c r="M412" s="148"/>
      <c r="T412" s="54"/>
      <c r="AT412" s="17" t="s">
        <v>256</v>
      </c>
      <c r="AU412" s="17" t="s">
        <v>21</v>
      </c>
    </row>
    <row r="413" spans="2:65" s="12" customFormat="1" ht="10.199999999999999">
      <c r="B413" s="149"/>
      <c r="D413" s="145" t="s">
        <v>182</v>
      </c>
      <c r="E413" s="150" t="s">
        <v>44</v>
      </c>
      <c r="F413" s="151" t="s">
        <v>1506</v>
      </c>
      <c r="H413" s="152">
        <v>0.4</v>
      </c>
      <c r="I413" s="153"/>
      <c r="L413" s="149"/>
      <c r="M413" s="154"/>
      <c r="T413" s="155"/>
      <c r="AT413" s="150" t="s">
        <v>182</v>
      </c>
      <c r="AU413" s="150" t="s">
        <v>21</v>
      </c>
      <c r="AV413" s="12" t="s">
        <v>21</v>
      </c>
      <c r="AW413" s="12" t="s">
        <v>42</v>
      </c>
      <c r="AX413" s="12" t="s">
        <v>90</v>
      </c>
      <c r="AY413" s="150" t="s">
        <v>168</v>
      </c>
    </row>
    <row r="414" spans="2:65" s="1" customFormat="1" ht="21.75" customHeight="1">
      <c r="B414" s="33"/>
      <c r="C414" s="132" t="s">
        <v>1507</v>
      </c>
      <c r="D414" s="132" t="s">
        <v>171</v>
      </c>
      <c r="E414" s="133" t="s">
        <v>1508</v>
      </c>
      <c r="F414" s="134" t="s">
        <v>1509</v>
      </c>
      <c r="G414" s="135" t="s">
        <v>253</v>
      </c>
      <c r="H414" s="136">
        <v>144.99</v>
      </c>
      <c r="I414" s="137"/>
      <c r="J414" s="138">
        <f>ROUND(I414*H414,2)</f>
        <v>0</v>
      </c>
      <c r="K414" s="134" t="s">
        <v>254</v>
      </c>
      <c r="L414" s="33"/>
      <c r="M414" s="139" t="s">
        <v>44</v>
      </c>
      <c r="N414" s="140" t="s">
        <v>53</v>
      </c>
      <c r="P414" s="141">
        <f>O414*H414</f>
        <v>0</v>
      </c>
      <c r="Q414" s="141">
        <v>0</v>
      </c>
      <c r="R414" s="141">
        <f>Q414*H414</f>
        <v>0</v>
      </c>
      <c r="S414" s="141">
        <v>7.0000000000000007E-2</v>
      </c>
      <c r="T414" s="142">
        <f>S414*H414</f>
        <v>10.149300000000002</v>
      </c>
      <c r="AR414" s="143" t="s">
        <v>187</v>
      </c>
      <c r="AT414" s="143" t="s">
        <v>171</v>
      </c>
      <c r="AU414" s="143" t="s">
        <v>21</v>
      </c>
      <c r="AY414" s="17" t="s">
        <v>168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90</v>
      </c>
      <c r="BK414" s="144">
        <f>ROUND(I414*H414,2)</f>
        <v>0</v>
      </c>
      <c r="BL414" s="17" t="s">
        <v>187</v>
      </c>
      <c r="BM414" s="143" t="s">
        <v>1510</v>
      </c>
    </row>
    <row r="415" spans="2:65" s="1" customFormat="1" ht="10.199999999999999">
      <c r="B415" s="33"/>
      <c r="D415" s="160" t="s">
        <v>256</v>
      </c>
      <c r="F415" s="161" t="s">
        <v>1511</v>
      </c>
      <c r="I415" s="147"/>
      <c r="L415" s="33"/>
      <c r="M415" s="148"/>
      <c r="T415" s="54"/>
      <c r="AT415" s="17" t="s">
        <v>256</v>
      </c>
      <c r="AU415" s="17" t="s">
        <v>21</v>
      </c>
    </row>
    <row r="416" spans="2:65" s="12" customFormat="1" ht="10.199999999999999">
      <c r="B416" s="149"/>
      <c r="D416" s="145" t="s">
        <v>182</v>
      </c>
      <c r="E416" s="150" t="s">
        <v>44</v>
      </c>
      <c r="F416" s="151" t="s">
        <v>1458</v>
      </c>
      <c r="H416" s="152">
        <v>144.99</v>
      </c>
      <c r="I416" s="153"/>
      <c r="L416" s="149"/>
      <c r="M416" s="154"/>
      <c r="T416" s="155"/>
      <c r="AT416" s="150" t="s">
        <v>182</v>
      </c>
      <c r="AU416" s="150" t="s">
        <v>21</v>
      </c>
      <c r="AV416" s="12" t="s">
        <v>21</v>
      </c>
      <c r="AW416" s="12" t="s">
        <v>42</v>
      </c>
      <c r="AX416" s="12" t="s">
        <v>90</v>
      </c>
      <c r="AY416" s="150" t="s">
        <v>168</v>
      </c>
    </row>
    <row r="417" spans="2:65" s="1" customFormat="1" ht="16.5" customHeight="1">
      <c r="B417" s="33"/>
      <c r="C417" s="132" t="s">
        <v>1512</v>
      </c>
      <c r="D417" s="132" t="s">
        <v>171</v>
      </c>
      <c r="E417" s="133" t="s">
        <v>1513</v>
      </c>
      <c r="F417" s="134" t="s">
        <v>1514</v>
      </c>
      <c r="G417" s="135" t="s">
        <v>253</v>
      </c>
      <c r="H417" s="136">
        <v>144.99</v>
      </c>
      <c r="I417" s="137"/>
      <c r="J417" s="138">
        <f>ROUND(I417*H417,2)</f>
        <v>0</v>
      </c>
      <c r="K417" s="134" t="s">
        <v>254</v>
      </c>
      <c r="L417" s="33"/>
      <c r="M417" s="139" t="s">
        <v>44</v>
      </c>
      <c r="N417" s="140" t="s">
        <v>53</v>
      </c>
      <c r="P417" s="141">
        <f>O417*H417</f>
        <v>0</v>
      </c>
      <c r="Q417" s="141">
        <v>0</v>
      </c>
      <c r="R417" s="141">
        <f>Q417*H417</f>
        <v>0</v>
      </c>
      <c r="S417" s="141">
        <v>0</v>
      </c>
      <c r="T417" s="142">
        <f>S417*H417</f>
        <v>0</v>
      </c>
      <c r="AR417" s="143" t="s">
        <v>187</v>
      </c>
      <c r="AT417" s="143" t="s">
        <v>171</v>
      </c>
      <c r="AU417" s="143" t="s">
        <v>21</v>
      </c>
      <c r="AY417" s="17" t="s">
        <v>168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7" t="s">
        <v>90</v>
      </c>
      <c r="BK417" s="144">
        <f>ROUND(I417*H417,2)</f>
        <v>0</v>
      </c>
      <c r="BL417" s="17" t="s">
        <v>187</v>
      </c>
      <c r="BM417" s="143" t="s">
        <v>1515</v>
      </c>
    </row>
    <row r="418" spans="2:65" s="1" customFormat="1" ht="10.199999999999999">
      <c r="B418" s="33"/>
      <c r="D418" s="160" t="s">
        <v>256</v>
      </c>
      <c r="F418" s="161" t="s">
        <v>1516</v>
      </c>
      <c r="I418" s="147"/>
      <c r="L418" s="33"/>
      <c r="M418" s="148"/>
      <c r="T418" s="54"/>
      <c r="AT418" s="17" t="s">
        <v>256</v>
      </c>
      <c r="AU418" s="17" t="s">
        <v>21</v>
      </c>
    </row>
    <row r="419" spans="2:65" s="12" customFormat="1" ht="10.199999999999999">
      <c r="B419" s="149"/>
      <c r="D419" s="145" t="s">
        <v>182</v>
      </c>
      <c r="E419" s="150" t="s">
        <v>44</v>
      </c>
      <c r="F419" s="151" t="s">
        <v>1458</v>
      </c>
      <c r="H419" s="152">
        <v>144.99</v>
      </c>
      <c r="I419" s="153"/>
      <c r="L419" s="149"/>
      <c r="M419" s="154"/>
      <c r="T419" s="155"/>
      <c r="AT419" s="150" t="s">
        <v>182</v>
      </c>
      <c r="AU419" s="150" t="s">
        <v>21</v>
      </c>
      <c r="AV419" s="12" t="s">
        <v>21</v>
      </c>
      <c r="AW419" s="12" t="s">
        <v>42</v>
      </c>
      <c r="AX419" s="12" t="s">
        <v>90</v>
      </c>
      <c r="AY419" s="150" t="s">
        <v>168</v>
      </c>
    </row>
    <row r="420" spans="2:65" s="1" customFormat="1" ht="21.75" customHeight="1">
      <c r="B420" s="33"/>
      <c r="C420" s="132" t="s">
        <v>1517</v>
      </c>
      <c r="D420" s="132" t="s">
        <v>171</v>
      </c>
      <c r="E420" s="133" t="s">
        <v>1518</v>
      </c>
      <c r="F420" s="134" t="s">
        <v>1519</v>
      </c>
      <c r="G420" s="135" t="s">
        <v>253</v>
      </c>
      <c r="H420" s="136">
        <v>37.421999999999997</v>
      </c>
      <c r="I420" s="137"/>
      <c r="J420" s="138">
        <f>ROUND(I420*H420,2)</f>
        <v>0</v>
      </c>
      <c r="K420" s="134" t="s">
        <v>254</v>
      </c>
      <c r="L420" s="33"/>
      <c r="M420" s="139" t="s">
        <v>44</v>
      </c>
      <c r="N420" s="140" t="s">
        <v>53</v>
      </c>
      <c r="P420" s="141">
        <f>O420*H420</f>
        <v>0</v>
      </c>
      <c r="Q420" s="141">
        <v>3.8850000000000003E-2</v>
      </c>
      <c r="R420" s="141">
        <f>Q420*H420</f>
        <v>1.4538446999999999</v>
      </c>
      <c r="S420" s="141">
        <v>0</v>
      </c>
      <c r="T420" s="142">
        <f>S420*H420</f>
        <v>0</v>
      </c>
      <c r="AR420" s="143" t="s">
        <v>187</v>
      </c>
      <c r="AT420" s="143" t="s">
        <v>171</v>
      </c>
      <c r="AU420" s="143" t="s">
        <v>21</v>
      </c>
      <c r="AY420" s="17" t="s">
        <v>168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90</v>
      </c>
      <c r="BK420" s="144">
        <f>ROUND(I420*H420,2)</f>
        <v>0</v>
      </c>
      <c r="BL420" s="17" t="s">
        <v>187</v>
      </c>
      <c r="BM420" s="143" t="s">
        <v>1520</v>
      </c>
    </row>
    <row r="421" spans="2:65" s="1" customFormat="1" ht="10.199999999999999">
      <c r="B421" s="33"/>
      <c r="D421" s="160" t="s">
        <v>256</v>
      </c>
      <c r="F421" s="161" t="s">
        <v>1521</v>
      </c>
      <c r="I421" s="147"/>
      <c r="L421" s="33"/>
      <c r="M421" s="148"/>
      <c r="T421" s="54"/>
      <c r="AT421" s="17" t="s">
        <v>256</v>
      </c>
      <c r="AU421" s="17" t="s">
        <v>21</v>
      </c>
    </row>
    <row r="422" spans="2:65" s="12" customFormat="1" ht="10.199999999999999">
      <c r="B422" s="149"/>
      <c r="D422" s="145" t="s">
        <v>182</v>
      </c>
      <c r="E422" s="150" t="s">
        <v>44</v>
      </c>
      <c r="F422" s="151" t="s">
        <v>1522</v>
      </c>
      <c r="H422" s="152">
        <v>37.421999999999997</v>
      </c>
      <c r="I422" s="153"/>
      <c r="L422" s="149"/>
      <c r="M422" s="154"/>
      <c r="T422" s="155"/>
      <c r="AT422" s="150" t="s">
        <v>182</v>
      </c>
      <c r="AU422" s="150" t="s">
        <v>21</v>
      </c>
      <c r="AV422" s="12" t="s">
        <v>21</v>
      </c>
      <c r="AW422" s="12" t="s">
        <v>42</v>
      </c>
      <c r="AX422" s="12" t="s">
        <v>90</v>
      </c>
      <c r="AY422" s="150" t="s">
        <v>168</v>
      </c>
    </row>
    <row r="423" spans="2:65" s="1" customFormat="1" ht="24.15" customHeight="1">
      <c r="B423" s="33"/>
      <c r="C423" s="132" t="s">
        <v>1523</v>
      </c>
      <c r="D423" s="132" t="s">
        <v>171</v>
      </c>
      <c r="E423" s="133" t="s">
        <v>1524</v>
      </c>
      <c r="F423" s="134" t="s">
        <v>1525</v>
      </c>
      <c r="G423" s="135" t="s">
        <v>253</v>
      </c>
      <c r="H423" s="136">
        <v>6.0750000000000002</v>
      </c>
      <c r="I423" s="137"/>
      <c r="J423" s="138">
        <f>ROUND(I423*H423,2)</f>
        <v>0</v>
      </c>
      <c r="K423" s="134" t="s">
        <v>254</v>
      </c>
      <c r="L423" s="33"/>
      <c r="M423" s="139" t="s">
        <v>44</v>
      </c>
      <c r="N423" s="140" t="s">
        <v>53</v>
      </c>
      <c r="P423" s="141">
        <f>O423*H423</f>
        <v>0</v>
      </c>
      <c r="Q423" s="141">
        <v>4.0289999999999999E-2</v>
      </c>
      <c r="R423" s="141">
        <f>Q423*H423</f>
        <v>0.24476175</v>
      </c>
      <c r="S423" s="141">
        <v>0</v>
      </c>
      <c r="T423" s="142">
        <f>S423*H423</f>
        <v>0</v>
      </c>
      <c r="AR423" s="143" t="s">
        <v>187</v>
      </c>
      <c r="AT423" s="143" t="s">
        <v>171</v>
      </c>
      <c r="AU423" s="143" t="s">
        <v>21</v>
      </c>
      <c r="AY423" s="17" t="s">
        <v>168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90</v>
      </c>
      <c r="BK423" s="144">
        <f>ROUND(I423*H423,2)</f>
        <v>0</v>
      </c>
      <c r="BL423" s="17" t="s">
        <v>187</v>
      </c>
      <c r="BM423" s="143" t="s">
        <v>1526</v>
      </c>
    </row>
    <row r="424" spans="2:65" s="1" customFormat="1" ht="10.199999999999999">
      <c r="B424" s="33"/>
      <c r="D424" s="160" t="s">
        <v>256</v>
      </c>
      <c r="F424" s="161" t="s">
        <v>1527</v>
      </c>
      <c r="I424" s="147"/>
      <c r="L424" s="33"/>
      <c r="M424" s="148"/>
      <c r="T424" s="54"/>
      <c r="AT424" s="17" t="s">
        <v>256</v>
      </c>
      <c r="AU424" s="17" t="s">
        <v>21</v>
      </c>
    </row>
    <row r="425" spans="2:65" s="12" customFormat="1" ht="10.199999999999999">
      <c r="B425" s="149"/>
      <c r="D425" s="145" t="s">
        <v>182</v>
      </c>
      <c r="E425" s="150" t="s">
        <v>44</v>
      </c>
      <c r="F425" s="151" t="s">
        <v>1528</v>
      </c>
      <c r="H425" s="152">
        <v>6.0750000000000002</v>
      </c>
      <c r="I425" s="153"/>
      <c r="L425" s="149"/>
      <c r="M425" s="154"/>
      <c r="T425" s="155"/>
      <c r="AT425" s="150" t="s">
        <v>182</v>
      </c>
      <c r="AU425" s="150" t="s">
        <v>21</v>
      </c>
      <c r="AV425" s="12" t="s">
        <v>21</v>
      </c>
      <c r="AW425" s="12" t="s">
        <v>42</v>
      </c>
      <c r="AX425" s="12" t="s">
        <v>90</v>
      </c>
      <c r="AY425" s="150" t="s">
        <v>168</v>
      </c>
    </row>
    <row r="426" spans="2:65" s="1" customFormat="1" ht="16.5" customHeight="1">
      <c r="B426" s="33"/>
      <c r="C426" s="132" t="s">
        <v>1529</v>
      </c>
      <c r="D426" s="132" t="s">
        <v>171</v>
      </c>
      <c r="E426" s="133" t="s">
        <v>1530</v>
      </c>
      <c r="F426" s="134" t="s">
        <v>1531</v>
      </c>
      <c r="G426" s="135" t="s">
        <v>253</v>
      </c>
      <c r="H426" s="136">
        <v>124.74</v>
      </c>
      <c r="I426" s="137"/>
      <c r="J426" s="138">
        <f>ROUND(I426*H426,2)</f>
        <v>0</v>
      </c>
      <c r="K426" s="134" t="s">
        <v>254</v>
      </c>
      <c r="L426" s="33"/>
      <c r="M426" s="139" t="s">
        <v>44</v>
      </c>
      <c r="N426" s="140" t="s">
        <v>53</v>
      </c>
      <c r="P426" s="141">
        <f>O426*H426</f>
        <v>0</v>
      </c>
      <c r="Q426" s="141">
        <v>3.9699999999999996E-3</v>
      </c>
      <c r="R426" s="141">
        <f>Q426*H426</f>
        <v>0.49521779999999993</v>
      </c>
      <c r="S426" s="141">
        <v>0</v>
      </c>
      <c r="T426" s="142">
        <f>S426*H426</f>
        <v>0</v>
      </c>
      <c r="AR426" s="143" t="s">
        <v>187</v>
      </c>
      <c r="AT426" s="143" t="s">
        <v>171</v>
      </c>
      <c r="AU426" s="143" t="s">
        <v>21</v>
      </c>
      <c r="AY426" s="17" t="s">
        <v>168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7" t="s">
        <v>90</v>
      </c>
      <c r="BK426" s="144">
        <f>ROUND(I426*H426,2)</f>
        <v>0</v>
      </c>
      <c r="BL426" s="17" t="s">
        <v>187</v>
      </c>
      <c r="BM426" s="143" t="s">
        <v>1532</v>
      </c>
    </row>
    <row r="427" spans="2:65" s="1" customFormat="1" ht="10.199999999999999">
      <c r="B427" s="33"/>
      <c r="D427" s="160" t="s">
        <v>256</v>
      </c>
      <c r="F427" s="161" t="s">
        <v>1533</v>
      </c>
      <c r="I427" s="147"/>
      <c r="L427" s="33"/>
      <c r="M427" s="148"/>
      <c r="T427" s="54"/>
      <c r="AT427" s="17" t="s">
        <v>256</v>
      </c>
      <c r="AU427" s="17" t="s">
        <v>21</v>
      </c>
    </row>
    <row r="428" spans="2:65" s="12" customFormat="1" ht="10.199999999999999">
      <c r="B428" s="149"/>
      <c r="D428" s="145" t="s">
        <v>182</v>
      </c>
      <c r="E428" s="150" t="s">
        <v>44</v>
      </c>
      <c r="F428" s="151" t="s">
        <v>1534</v>
      </c>
      <c r="H428" s="152">
        <v>124.74</v>
      </c>
      <c r="I428" s="153"/>
      <c r="L428" s="149"/>
      <c r="M428" s="154"/>
      <c r="T428" s="155"/>
      <c r="AT428" s="150" t="s">
        <v>182</v>
      </c>
      <c r="AU428" s="150" t="s">
        <v>21</v>
      </c>
      <c r="AV428" s="12" t="s">
        <v>21</v>
      </c>
      <c r="AW428" s="12" t="s">
        <v>42</v>
      </c>
      <c r="AX428" s="12" t="s">
        <v>90</v>
      </c>
      <c r="AY428" s="150" t="s">
        <v>168</v>
      </c>
    </row>
    <row r="429" spans="2:65" s="1" customFormat="1" ht="16.5" customHeight="1">
      <c r="B429" s="33"/>
      <c r="C429" s="132" t="s">
        <v>1535</v>
      </c>
      <c r="D429" s="132" t="s">
        <v>171</v>
      </c>
      <c r="E429" s="133" t="s">
        <v>1536</v>
      </c>
      <c r="F429" s="134" t="s">
        <v>1537</v>
      </c>
      <c r="G429" s="135" t="s">
        <v>253</v>
      </c>
      <c r="H429" s="136">
        <v>20.25</v>
      </c>
      <c r="I429" s="137"/>
      <c r="J429" s="138">
        <f>ROUND(I429*H429,2)</f>
        <v>0</v>
      </c>
      <c r="K429" s="134" t="s">
        <v>254</v>
      </c>
      <c r="L429" s="33"/>
      <c r="M429" s="139" t="s">
        <v>44</v>
      </c>
      <c r="N429" s="140" t="s">
        <v>53</v>
      </c>
      <c r="P429" s="141">
        <f>O429*H429</f>
        <v>0</v>
      </c>
      <c r="Q429" s="141">
        <v>3.5899999999999999E-3</v>
      </c>
      <c r="R429" s="141">
        <f>Q429*H429</f>
        <v>7.2697499999999998E-2</v>
      </c>
      <c r="S429" s="141">
        <v>0</v>
      </c>
      <c r="T429" s="142">
        <f>S429*H429</f>
        <v>0</v>
      </c>
      <c r="AR429" s="143" t="s">
        <v>187</v>
      </c>
      <c r="AT429" s="143" t="s">
        <v>171</v>
      </c>
      <c r="AU429" s="143" t="s">
        <v>21</v>
      </c>
      <c r="AY429" s="17" t="s">
        <v>168</v>
      </c>
      <c r="BE429" s="144">
        <f>IF(N429="základní",J429,0)</f>
        <v>0</v>
      </c>
      <c r="BF429" s="144">
        <f>IF(N429="snížená",J429,0)</f>
        <v>0</v>
      </c>
      <c r="BG429" s="144">
        <f>IF(N429="zákl. přenesená",J429,0)</f>
        <v>0</v>
      </c>
      <c r="BH429" s="144">
        <f>IF(N429="sníž. přenesená",J429,0)</f>
        <v>0</v>
      </c>
      <c r="BI429" s="144">
        <f>IF(N429="nulová",J429,0)</f>
        <v>0</v>
      </c>
      <c r="BJ429" s="17" t="s">
        <v>90</v>
      </c>
      <c r="BK429" s="144">
        <f>ROUND(I429*H429,2)</f>
        <v>0</v>
      </c>
      <c r="BL429" s="17" t="s">
        <v>187</v>
      </c>
      <c r="BM429" s="143" t="s">
        <v>1538</v>
      </c>
    </row>
    <row r="430" spans="2:65" s="1" customFormat="1" ht="10.199999999999999">
      <c r="B430" s="33"/>
      <c r="D430" s="160" t="s">
        <v>256</v>
      </c>
      <c r="F430" s="161" t="s">
        <v>1539</v>
      </c>
      <c r="I430" s="147"/>
      <c r="L430" s="33"/>
      <c r="M430" s="148"/>
      <c r="T430" s="54"/>
      <c r="AT430" s="17" t="s">
        <v>256</v>
      </c>
      <c r="AU430" s="17" t="s">
        <v>21</v>
      </c>
    </row>
    <row r="431" spans="2:65" s="12" customFormat="1" ht="10.199999999999999">
      <c r="B431" s="149"/>
      <c r="D431" s="145" t="s">
        <v>182</v>
      </c>
      <c r="E431" s="150" t="s">
        <v>44</v>
      </c>
      <c r="F431" s="151" t="s">
        <v>1201</v>
      </c>
      <c r="H431" s="152">
        <v>20.25</v>
      </c>
      <c r="I431" s="153"/>
      <c r="L431" s="149"/>
      <c r="M431" s="154"/>
      <c r="T431" s="155"/>
      <c r="AT431" s="150" t="s">
        <v>182</v>
      </c>
      <c r="AU431" s="150" t="s">
        <v>21</v>
      </c>
      <c r="AV431" s="12" t="s">
        <v>21</v>
      </c>
      <c r="AW431" s="12" t="s">
        <v>42</v>
      </c>
      <c r="AX431" s="12" t="s">
        <v>90</v>
      </c>
      <c r="AY431" s="150" t="s">
        <v>168</v>
      </c>
    </row>
    <row r="432" spans="2:65" s="1" customFormat="1" ht="21.75" customHeight="1">
      <c r="B432" s="33"/>
      <c r="C432" s="132" t="s">
        <v>1540</v>
      </c>
      <c r="D432" s="132" t="s">
        <v>171</v>
      </c>
      <c r="E432" s="133" t="s">
        <v>1541</v>
      </c>
      <c r="F432" s="134" t="s">
        <v>1542</v>
      </c>
      <c r="G432" s="135" t="s">
        <v>253</v>
      </c>
      <c r="H432" s="136">
        <v>37.421999999999997</v>
      </c>
      <c r="I432" s="137"/>
      <c r="J432" s="138">
        <f>ROUND(I432*H432,2)</f>
        <v>0</v>
      </c>
      <c r="K432" s="134" t="s">
        <v>254</v>
      </c>
      <c r="L432" s="33"/>
      <c r="M432" s="139" t="s">
        <v>44</v>
      </c>
      <c r="N432" s="140" t="s">
        <v>53</v>
      </c>
      <c r="P432" s="141">
        <f>O432*H432</f>
        <v>0</v>
      </c>
      <c r="Q432" s="141">
        <v>1.5299999999999999E-3</v>
      </c>
      <c r="R432" s="141">
        <f>Q432*H432</f>
        <v>5.7255659999999993E-2</v>
      </c>
      <c r="S432" s="141">
        <v>0</v>
      </c>
      <c r="T432" s="142">
        <f>S432*H432</f>
        <v>0</v>
      </c>
      <c r="AR432" s="143" t="s">
        <v>187</v>
      </c>
      <c r="AT432" s="143" t="s">
        <v>171</v>
      </c>
      <c r="AU432" s="143" t="s">
        <v>21</v>
      </c>
      <c r="AY432" s="17" t="s">
        <v>168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7" t="s">
        <v>90</v>
      </c>
      <c r="BK432" s="144">
        <f>ROUND(I432*H432,2)</f>
        <v>0</v>
      </c>
      <c r="BL432" s="17" t="s">
        <v>187</v>
      </c>
      <c r="BM432" s="143" t="s">
        <v>1543</v>
      </c>
    </row>
    <row r="433" spans="2:65" s="1" customFormat="1" ht="10.199999999999999">
      <c r="B433" s="33"/>
      <c r="D433" s="160" t="s">
        <v>256</v>
      </c>
      <c r="F433" s="161" t="s">
        <v>1544</v>
      </c>
      <c r="I433" s="147"/>
      <c r="L433" s="33"/>
      <c r="M433" s="148"/>
      <c r="T433" s="54"/>
      <c r="AT433" s="17" t="s">
        <v>256</v>
      </c>
      <c r="AU433" s="17" t="s">
        <v>21</v>
      </c>
    </row>
    <row r="434" spans="2:65" s="12" customFormat="1" ht="10.199999999999999">
      <c r="B434" s="149"/>
      <c r="D434" s="145" t="s">
        <v>182</v>
      </c>
      <c r="E434" s="150" t="s">
        <v>44</v>
      </c>
      <c r="F434" s="151" t="s">
        <v>1522</v>
      </c>
      <c r="H434" s="152">
        <v>37.421999999999997</v>
      </c>
      <c r="I434" s="153"/>
      <c r="L434" s="149"/>
      <c r="M434" s="154"/>
      <c r="T434" s="155"/>
      <c r="AT434" s="150" t="s">
        <v>182</v>
      </c>
      <c r="AU434" s="150" t="s">
        <v>21</v>
      </c>
      <c r="AV434" s="12" t="s">
        <v>21</v>
      </c>
      <c r="AW434" s="12" t="s">
        <v>42</v>
      </c>
      <c r="AX434" s="12" t="s">
        <v>90</v>
      </c>
      <c r="AY434" s="150" t="s">
        <v>168</v>
      </c>
    </row>
    <row r="435" spans="2:65" s="1" customFormat="1" ht="21.75" customHeight="1">
      <c r="B435" s="33"/>
      <c r="C435" s="132" t="s">
        <v>1545</v>
      </c>
      <c r="D435" s="132" t="s">
        <v>171</v>
      </c>
      <c r="E435" s="133" t="s">
        <v>1546</v>
      </c>
      <c r="F435" s="134" t="s">
        <v>1547</v>
      </c>
      <c r="G435" s="135" t="s">
        <v>253</v>
      </c>
      <c r="H435" s="136">
        <v>6.0750000000000002</v>
      </c>
      <c r="I435" s="137"/>
      <c r="J435" s="138">
        <f>ROUND(I435*H435,2)</f>
        <v>0</v>
      </c>
      <c r="K435" s="134" t="s">
        <v>254</v>
      </c>
      <c r="L435" s="33"/>
      <c r="M435" s="139" t="s">
        <v>44</v>
      </c>
      <c r="N435" s="140" t="s">
        <v>53</v>
      </c>
      <c r="P435" s="141">
        <f>O435*H435</f>
        <v>0</v>
      </c>
      <c r="Q435" s="141">
        <v>1.34E-3</v>
      </c>
      <c r="R435" s="141">
        <f>Q435*H435</f>
        <v>8.1405000000000002E-3</v>
      </c>
      <c r="S435" s="141">
        <v>0</v>
      </c>
      <c r="T435" s="142">
        <f>S435*H435</f>
        <v>0</v>
      </c>
      <c r="AR435" s="143" t="s">
        <v>187</v>
      </c>
      <c r="AT435" s="143" t="s">
        <v>171</v>
      </c>
      <c r="AU435" s="143" t="s">
        <v>21</v>
      </c>
      <c r="AY435" s="17" t="s">
        <v>168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90</v>
      </c>
      <c r="BK435" s="144">
        <f>ROUND(I435*H435,2)</f>
        <v>0</v>
      </c>
      <c r="BL435" s="17" t="s">
        <v>187</v>
      </c>
      <c r="BM435" s="143" t="s">
        <v>1548</v>
      </c>
    </row>
    <row r="436" spans="2:65" s="1" customFormat="1" ht="10.199999999999999">
      <c r="B436" s="33"/>
      <c r="D436" s="160" t="s">
        <v>256</v>
      </c>
      <c r="F436" s="161" t="s">
        <v>1549</v>
      </c>
      <c r="I436" s="147"/>
      <c r="L436" s="33"/>
      <c r="M436" s="148"/>
      <c r="T436" s="54"/>
      <c r="AT436" s="17" t="s">
        <v>256</v>
      </c>
      <c r="AU436" s="17" t="s">
        <v>21</v>
      </c>
    </row>
    <row r="437" spans="2:65" s="12" customFormat="1" ht="10.199999999999999">
      <c r="B437" s="149"/>
      <c r="D437" s="145" t="s">
        <v>182</v>
      </c>
      <c r="E437" s="150" t="s">
        <v>44</v>
      </c>
      <c r="F437" s="151" t="s">
        <v>1528</v>
      </c>
      <c r="H437" s="152">
        <v>6.0750000000000002</v>
      </c>
      <c r="I437" s="153"/>
      <c r="L437" s="149"/>
      <c r="M437" s="154"/>
      <c r="T437" s="155"/>
      <c r="AT437" s="150" t="s">
        <v>182</v>
      </c>
      <c r="AU437" s="150" t="s">
        <v>21</v>
      </c>
      <c r="AV437" s="12" t="s">
        <v>21</v>
      </c>
      <c r="AW437" s="12" t="s">
        <v>42</v>
      </c>
      <c r="AX437" s="12" t="s">
        <v>90</v>
      </c>
      <c r="AY437" s="150" t="s">
        <v>168</v>
      </c>
    </row>
    <row r="438" spans="2:65" s="1" customFormat="1" ht="16.5" customHeight="1">
      <c r="B438" s="33"/>
      <c r="C438" s="132" t="s">
        <v>1550</v>
      </c>
      <c r="D438" s="132" t="s">
        <v>171</v>
      </c>
      <c r="E438" s="133" t="s">
        <v>1551</v>
      </c>
      <c r="F438" s="134" t="s">
        <v>1552</v>
      </c>
      <c r="G438" s="135" t="s">
        <v>253</v>
      </c>
      <c r="H438" s="136">
        <v>144.99</v>
      </c>
      <c r="I438" s="137"/>
      <c r="J438" s="138">
        <f>ROUND(I438*H438,2)</f>
        <v>0</v>
      </c>
      <c r="K438" s="134" t="s">
        <v>254</v>
      </c>
      <c r="L438" s="33"/>
      <c r="M438" s="139" t="s">
        <v>44</v>
      </c>
      <c r="N438" s="140" t="s">
        <v>53</v>
      </c>
      <c r="P438" s="141">
        <f>O438*H438</f>
        <v>0</v>
      </c>
      <c r="Q438" s="141">
        <v>2.0999999999999999E-3</v>
      </c>
      <c r="R438" s="141">
        <f>Q438*H438</f>
        <v>0.304479</v>
      </c>
      <c r="S438" s="141">
        <v>0</v>
      </c>
      <c r="T438" s="142">
        <f>S438*H438</f>
        <v>0</v>
      </c>
      <c r="AR438" s="143" t="s">
        <v>187</v>
      </c>
      <c r="AT438" s="143" t="s">
        <v>171</v>
      </c>
      <c r="AU438" s="143" t="s">
        <v>21</v>
      </c>
      <c r="AY438" s="17" t="s">
        <v>168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7" t="s">
        <v>90</v>
      </c>
      <c r="BK438" s="144">
        <f>ROUND(I438*H438,2)</f>
        <v>0</v>
      </c>
      <c r="BL438" s="17" t="s">
        <v>187</v>
      </c>
      <c r="BM438" s="143" t="s">
        <v>1553</v>
      </c>
    </row>
    <row r="439" spans="2:65" s="1" customFormat="1" ht="10.199999999999999">
      <c r="B439" s="33"/>
      <c r="D439" s="160" t="s">
        <v>256</v>
      </c>
      <c r="F439" s="161" t="s">
        <v>1554</v>
      </c>
      <c r="I439" s="147"/>
      <c r="L439" s="33"/>
      <c r="M439" s="148"/>
      <c r="T439" s="54"/>
      <c r="AT439" s="17" t="s">
        <v>256</v>
      </c>
      <c r="AU439" s="17" t="s">
        <v>21</v>
      </c>
    </row>
    <row r="440" spans="2:65" s="12" customFormat="1" ht="10.199999999999999">
      <c r="B440" s="149"/>
      <c r="D440" s="145" t="s">
        <v>182</v>
      </c>
      <c r="E440" s="150" t="s">
        <v>44</v>
      </c>
      <c r="F440" s="151" t="s">
        <v>1458</v>
      </c>
      <c r="H440" s="152">
        <v>144.99</v>
      </c>
      <c r="I440" s="153"/>
      <c r="L440" s="149"/>
      <c r="M440" s="154"/>
      <c r="T440" s="155"/>
      <c r="AT440" s="150" t="s">
        <v>182</v>
      </c>
      <c r="AU440" s="150" t="s">
        <v>21</v>
      </c>
      <c r="AV440" s="12" t="s">
        <v>21</v>
      </c>
      <c r="AW440" s="12" t="s">
        <v>42</v>
      </c>
      <c r="AX440" s="12" t="s">
        <v>90</v>
      </c>
      <c r="AY440" s="150" t="s">
        <v>168</v>
      </c>
    </row>
    <row r="441" spans="2:65" s="1" customFormat="1" ht="16.5" customHeight="1">
      <c r="B441" s="33"/>
      <c r="C441" s="132" t="s">
        <v>1555</v>
      </c>
      <c r="D441" s="132" t="s">
        <v>171</v>
      </c>
      <c r="E441" s="133" t="s">
        <v>1556</v>
      </c>
      <c r="F441" s="134" t="s">
        <v>1557</v>
      </c>
      <c r="G441" s="135" t="s">
        <v>253</v>
      </c>
      <c r="H441" s="136">
        <v>10.75</v>
      </c>
      <c r="I441" s="137"/>
      <c r="J441" s="138">
        <f>ROUND(I441*H441,2)</f>
        <v>0</v>
      </c>
      <c r="K441" s="134" t="s">
        <v>254</v>
      </c>
      <c r="L441" s="33"/>
      <c r="M441" s="139" t="s">
        <v>44</v>
      </c>
      <c r="N441" s="140" t="s">
        <v>53</v>
      </c>
      <c r="P441" s="141">
        <f>O441*H441</f>
        <v>0</v>
      </c>
      <c r="Q441" s="141">
        <v>4.1000000000000003E-3</v>
      </c>
      <c r="R441" s="141">
        <f>Q441*H441</f>
        <v>4.4075000000000003E-2</v>
      </c>
      <c r="S441" s="141">
        <v>0</v>
      </c>
      <c r="T441" s="142">
        <f>S441*H441</f>
        <v>0</v>
      </c>
      <c r="AR441" s="143" t="s">
        <v>187</v>
      </c>
      <c r="AT441" s="143" t="s">
        <v>171</v>
      </c>
      <c r="AU441" s="143" t="s">
        <v>21</v>
      </c>
      <c r="AY441" s="17" t="s">
        <v>168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7" t="s">
        <v>90</v>
      </c>
      <c r="BK441" s="144">
        <f>ROUND(I441*H441,2)</f>
        <v>0</v>
      </c>
      <c r="BL441" s="17" t="s">
        <v>187</v>
      </c>
      <c r="BM441" s="143" t="s">
        <v>1558</v>
      </c>
    </row>
    <row r="442" spans="2:65" s="1" customFormat="1" ht="10.199999999999999">
      <c r="B442" s="33"/>
      <c r="D442" s="160" t="s">
        <v>256</v>
      </c>
      <c r="F442" s="161" t="s">
        <v>1559</v>
      </c>
      <c r="I442" s="147"/>
      <c r="L442" s="33"/>
      <c r="M442" s="148"/>
      <c r="T442" s="54"/>
      <c r="AT442" s="17" t="s">
        <v>256</v>
      </c>
      <c r="AU442" s="17" t="s">
        <v>21</v>
      </c>
    </row>
    <row r="443" spans="2:65" s="12" customFormat="1" ht="10.199999999999999">
      <c r="B443" s="149"/>
      <c r="D443" s="145" t="s">
        <v>182</v>
      </c>
      <c r="E443" s="150" t="s">
        <v>44</v>
      </c>
      <c r="F443" s="151" t="s">
        <v>1560</v>
      </c>
      <c r="H443" s="152">
        <v>10.75</v>
      </c>
      <c r="I443" s="153"/>
      <c r="L443" s="149"/>
      <c r="M443" s="154"/>
      <c r="T443" s="155"/>
      <c r="AT443" s="150" t="s">
        <v>182</v>
      </c>
      <c r="AU443" s="150" t="s">
        <v>21</v>
      </c>
      <c r="AV443" s="12" t="s">
        <v>21</v>
      </c>
      <c r="AW443" s="12" t="s">
        <v>42</v>
      </c>
      <c r="AX443" s="12" t="s">
        <v>90</v>
      </c>
      <c r="AY443" s="150" t="s">
        <v>168</v>
      </c>
    </row>
    <row r="444" spans="2:65" s="1" customFormat="1" ht="16.5" customHeight="1">
      <c r="B444" s="33"/>
      <c r="C444" s="132" t="s">
        <v>1561</v>
      </c>
      <c r="D444" s="132" t="s">
        <v>171</v>
      </c>
      <c r="E444" s="133" t="s">
        <v>1562</v>
      </c>
      <c r="F444" s="134" t="s">
        <v>1563</v>
      </c>
      <c r="G444" s="135" t="s">
        <v>253</v>
      </c>
      <c r="H444" s="136">
        <v>144.99</v>
      </c>
      <c r="I444" s="137"/>
      <c r="J444" s="138">
        <f>ROUND(I444*H444,2)</f>
        <v>0</v>
      </c>
      <c r="K444" s="134" t="s">
        <v>254</v>
      </c>
      <c r="L444" s="33"/>
      <c r="M444" s="139" t="s">
        <v>44</v>
      </c>
      <c r="N444" s="140" t="s">
        <v>53</v>
      </c>
      <c r="P444" s="141">
        <f>O444*H444</f>
        <v>0</v>
      </c>
      <c r="Q444" s="141">
        <v>4.6999999999999999E-4</v>
      </c>
      <c r="R444" s="141">
        <f>Q444*H444</f>
        <v>6.8145300000000006E-2</v>
      </c>
      <c r="S444" s="141">
        <v>0</v>
      </c>
      <c r="T444" s="142">
        <f>S444*H444</f>
        <v>0</v>
      </c>
      <c r="AR444" s="143" t="s">
        <v>187</v>
      </c>
      <c r="AT444" s="143" t="s">
        <v>171</v>
      </c>
      <c r="AU444" s="143" t="s">
        <v>21</v>
      </c>
      <c r="AY444" s="17" t="s">
        <v>168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90</v>
      </c>
      <c r="BK444" s="144">
        <f>ROUND(I444*H444,2)</f>
        <v>0</v>
      </c>
      <c r="BL444" s="17" t="s">
        <v>187</v>
      </c>
      <c r="BM444" s="143" t="s">
        <v>1564</v>
      </c>
    </row>
    <row r="445" spans="2:65" s="1" customFormat="1" ht="10.199999999999999">
      <c r="B445" s="33"/>
      <c r="D445" s="160" t="s">
        <v>256</v>
      </c>
      <c r="F445" s="161" t="s">
        <v>1565</v>
      </c>
      <c r="I445" s="147"/>
      <c r="L445" s="33"/>
      <c r="M445" s="148"/>
      <c r="T445" s="54"/>
      <c r="AT445" s="17" t="s">
        <v>256</v>
      </c>
      <c r="AU445" s="17" t="s">
        <v>21</v>
      </c>
    </row>
    <row r="446" spans="2:65" s="12" customFormat="1" ht="10.199999999999999">
      <c r="B446" s="149"/>
      <c r="D446" s="145" t="s">
        <v>182</v>
      </c>
      <c r="E446" s="150" t="s">
        <v>44</v>
      </c>
      <c r="F446" s="151" t="s">
        <v>1458</v>
      </c>
      <c r="H446" s="152">
        <v>144.99</v>
      </c>
      <c r="I446" s="153"/>
      <c r="L446" s="149"/>
      <c r="M446" s="154"/>
      <c r="T446" s="155"/>
      <c r="AT446" s="150" t="s">
        <v>182</v>
      </c>
      <c r="AU446" s="150" t="s">
        <v>21</v>
      </c>
      <c r="AV446" s="12" t="s">
        <v>21</v>
      </c>
      <c r="AW446" s="12" t="s">
        <v>42</v>
      </c>
      <c r="AX446" s="12" t="s">
        <v>90</v>
      </c>
      <c r="AY446" s="150" t="s">
        <v>168</v>
      </c>
    </row>
    <row r="447" spans="2:65" s="1" customFormat="1" ht="24.15" customHeight="1">
      <c r="B447" s="33"/>
      <c r="C447" s="132" t="s">
        <v>1566</v>
      </c>
      <c r="D447" s="132" t="s">
        <v>171</v>
      </c>
      <c r="E447" s="133" t="s">
        <v>1567</v>
      </c>
      <c r="F447" s="134" t="s">
        <v>1568</v>
      </c>
      <c r="G447" s="135" t="s">
        <v>267</v>
      </c>
      <c r="H447" s="136">
        <v>11.5</v>
      </c>
      <c r="I447" s="137"/>
      <c r="J447" s="138">
        <f>ROUND(I447*H447,2)</f>
        <v>0</v>
      </c>
      <c r="K447" s="134" t="s">
        <v>254</v>
      </c>
      <c r="L447" s="33"/>
      <c r="M447" s="139" t="s">
        <v>44</v>
      </c>
      <c r="N447" s="140" t="s">
        <v>53</v>
      </c>
      <c r="P447" s="141">
        <f>O447*H447</f>
        <v>0</v>
      </c>
      <c r="Q447" s="141">
        <v>6.4999999999999997E-4</v>
      </c>
      <c r="R447" s="141">
        <f>Q447*H447</f>
        <v>7.4749999999999999E-3</v>
      </c>
      <c r="S447" s="141">
        <v>1E-3</v>
      </c>
      <c r="T447" s="142">
        <f>S447*H447</f>
        <v>1.15E-2</v>
      </c>
      <c r="AR447" s="143" t="s">
        <v>187</v>
      </c>
      <c r="AT447" s="143" t="s">
        <v>171</v>
      </c>
      <c r="AU447" s="143" t="s">
        <v>21</v>
      </c>
      <c r="AY447" s="17" t="s">
        <v>168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90</v>
      </c>
      <c r="BK447" s="144">
        <f>ROUND(I447*H447,2)</f>
        <v>0</v>
      </c>
      <c r="BL447" s="17" t="s">
        <v>187</v>
      </c>
      <c r="BM447" s="143" t="s">
        <v>1569</v>
      </c>
    </row>
    <row r="448" spans="2:65" s="1" customFormat="1" ht="10.199999999999999">
      <c r="B448" s="33"/>
      <c r="D448" s="160" t="s">
        <v>256</v>
      </c>
      <c r="F448" s="161" t="s">
        <v>1570</v>
      </c>
      <c r="I448" s="147"/>
      <c r="L448" s="33"/>
      <c r="M448" s="148"/>
      <c r="T448" s="54"/>
      <c r="AT448" s="17" t="s">
        <v>256</v>
      </c>
      <c r="AU448" s="17" t="s">
        <v>21</v>
      </c>
    </row>
    <row r="449" spans="2:65" s="12" customFormat="1" ht="10.199999999999999">
      <c r="B449" s="149"/>
      <c r="D449" s="145" t="s">
        <v>182</v>
      </c>
      <c r="E449" s="150" t="s">
        <v>44</v>
      </c>
      <c r="F449" s="151" t="s">
        <v>1571</v>
      </c>
      <c r="H449" s="152">
        <v>11.5</v>
      </c>
      <c r="I449" s="153"/>
      <c r="L449" s="149"/>
      <c r="M449" s="154"/>
      <c r="T449" s="155"/>
      <c r="AT449" s="150" t="s">
        <v>182</v>
      </c>
      <c r="AU449" s="150" t="s">
        <v>21</v>
      </c>
      <c r="AV449" s="12" t="s">
        <v>21</v>
      </c>
      <c r="AW449" s="12" t="s">
        <v>42</v>
      </c>
      <c r="AX449" s="12" t="s">
        <v>90</v>
      </c>
      <c r="AY449" s="150" t="s">
        <v>168</v>
      </c>
    </row>
    <row r="450" spans="2:65" s="1" customFormat="1" ht="16.5" customHeight="1">
      <c r="B450" s="33"/>
      <c r="C450" s="176" t="s">
        <v>1572</v>
      </c>
      <c r="D450" s="176" t="s">
        <v>386</v>
      </c>
      <c r="E450" s="177" t="s">
        <v>1573</v>
      </c>
      <c r="F450" s="178" t="s">
        <v>1574</v>
      </c>
      <c r="G450" s="179" t="s">
        <v>267</v>
      </c>
      <c r="H450" s="180">
        <v>11.5</v>
      </c>
      <c r="I450" s="181"/>
      <c r="J450" s="182">
        <f>ROUND(I450*H450,2)</f>
        <v>0</v>
      </c>
      <c r="K450" s="178" t="s">
        <v>254</v>
      </c>
      <c r="L450" s="183"/>
      <c r="M450" s="184" t="s">
        <v>44</v>
      </c>
      <c r="N450" s="185" t="s">
        <v>53</v>
      </c>
      <c r="P450" s="141">
        <f>O450*H450</f>
        <v>0</v>
      </c>
      <c r="Q450" s="141">
        <v>1.0200000000000001E-3</v>
      </c>
      <c r="R450" s="141">
        <f>Q450*H450</f>
        <v>1.1730000000000001E-2</v>
      </c>
      <c r="S450" s="141">
        <v>0</v>
      </c>
      <c r="T450" s="142">
        <f>S450*H450</f>
        <v>0</v>
      </c>
      <c r="AR450" s="143" t="s">
        <v>204</v>
      </c>
      <c r="AT450" s="143" t="s">
        <v>386</v>
      </c>
      <c r="AU450" s="143" t="s">
        <v>21</v>
      </c>
      <c r="AY450" s="17" t="s">
        <v>168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90</v>
      </c>
      <c r="BK450" s="144">
        <f>ROUND(I450*H450,2)</f>
        <v>0</v>
      </c>
      <c r="BL450" s="17" t="s">
        <v>187</v>
      </c>
      <c r="BM450" s="143" t="s">
        <v>1575</v>
      </c>
    </row>
    <row r="451" spans="2:65" s="12" customFormat="1" ht="10.199999999999999">
      <c r="B451" s="149"/>
      <c r="D451" s="145" t="s">
        <v>182</v>
      </c>
      <c r="E451" s="150" t="s">
        <v>44</v>
      </c>
      <c r="F451" s="151" t="s">
        <v>1576</v>
      </c>
      <c r="H451" s="152">
        <v>11.5</v>
      </c>
      <c r="I451" s="153"/>
      <c r="L451" s="149"/>
      <c r="M451" s="154"/>
      <c r="T451" s="155"/>
      <c r="AT451" s="150" t="s">
        <v>182</v>
      </c>
      <c r="AU451" s="150" t="s">
        <v>21</v>
      </c>
      <c r="AV451" s="12" t="s">
        <v>21</v>
      </c>
      <c r="AW451" s="12" t="s">
        <v>42</v>
      </c>
      <c r="AX451" s="12" t="s">
        <v>90</v>
      </c>
      <c r="AY451" s="150" t="s">
        <v>168</v>
      </c>
    </row>
    <row r="452" spans="2:65" s="1" customFormat="1" ht="16.5" customHeight="1">
      <c r="B452" s="33"/>
      <c r="C452" s="132" t="s">
        <v>1577</v>
      </c>
      <c r="D452" s="132" t="s">
        <v>171</v>
      </c>
      <c r="E452" s="133" t="s">
        <v>1578</v>
      </c>
      <c r="F452" s="134" t="s">
        <v>1579</v>
      </c>
      <c r="G452" s="135" t="s">
        <v>225</v>
      </c>
      <c r="H452" s="136">
        <v>70</v>
      </c>
      <c r="I452" s="137"/>
      <c r="J452" s="138">
        <f>ROUND(I452*H452,2)</f>
        <v>0</v>
      </c>
      <c r="K452" s="134" t="s">
        <v>44</v>
      </c>
      <c r="L452" s="33"/>
      <c r="M452" s="139" t="s">
        <v>44</v>
      </c>
      <c r="N452" s="140" t="s">
        <v>53</v>
      </c>
      <c r="P452" s="141">
        <f>O452*H452</f>
        <v>0</v>
      </c>
      <c r="Q452" s="141">
        <v>0</v>
      </c>
      <c r="R452" s="141">
        <f>Q452*H452</f>
        <v>0</v>
      </c>
      <c r="S452" s="141">
        <v>0</v>
      </c>
      <c r="T452" s="142">
        <f>S452*H452</f>
        <v>0</v>
      </c>
      <c r="AR452" s="143" t="s">
        <v>187</v>
      </c>
      <c r="AT452" s="143" t="s">
        <v>171</v>
      </c>
      <c r="AU452" s="143" t="s">
        <v>21</v>
      </c>
      <c r="AY452" s="17" t="s">
        <v>168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7" t="s">
        <v>90</v>
      </c>
      <c r="BK452" s="144">
        <f>ROUND(I452*H452,2)</f>
        <v>0</v>
      </c>
      <c r="BL452" s="17" t="s">
        <v>187</v>
      </c>
      <c r="BM452" s="143" t="s">
        <v>1580</v>
      </c>
    </row>
    <row r="453" spans="2:65" s="12" customFormat="1" ht="10.199999999999999">
      <c r="B453" s="149"/>
      <c r="D453" s="145" t="s">
        <v>182</v>
      </c>
      <c r="E453" s="150" t="s">
        <v>44</v>
      </c>
      <c r="F453" s="151" t="s">
        <v>948</v>
      </c>
      <c r="H453" s="152">
        <v>70</v>
      </c>
      <c r="I453" s="153"/>
      <c r="L453" s="149"/>
      <c r="M453" s="154"/>
      <c r="T453" s="155"/>
      <c r="AT453" s="150" t="s">
        <v>182</v>
      </c>
      <c r="AU453" s="150" t="s">
        <v>21</v>
      </c>
      <c r="AV453" s="12" t="s">
        <v>21</v>
      </c>
      <c r="AW453" s="12" t="s">
        <v>42</v>
      </c>
      <c r="AX453" s="12" t="s">
        <v>90</v>
      </c>
      <c r="AY453" s="150" t="s">
        <v>168</v>
      </c>
    </row>
    <row r="454" spans="2:65" s="1" customFormat="1" ht="24.15" customHeight="1">
      <c r="B454" s="33"/>
      <c r="C454" s="132" t="s">
        <v>1581</v>
      </c>
      <c r="D454" s="132" t="s">
        <v>171</v>
      </c>
      <c r="E454" s="133" t="s">
        <v>1031</v>
      </c>
      <c r="F454" s="134" t="s">
        <v>1032</v>
      </c>
      <c r="G454" s="135" t="s">
        <v>225</v>
      </c>
      <c r="H454" s="136">
        <v>7.0999999999999994E-2</v>
      </c>
      <c r="I454" s="137"/>
      <c r="J454" s="138">
        <f>ROUND(I454*H454,2)</f>
        <v>0</v>
      </c>
      <c r="K454" s="134" t="s">
        <v>254</v>
      </c>
      <c r="L454" s="33"/>
      <c r="M454" s="139" t="s">
        <v>44</v>
      </c>
      <c r="N454" s="140" t="s">
        <v>53</v>
      </c>
      <c r="P454" s="141">
        <f>O454*H454</f>
        <v>0</v>
      </c>
      <c r="Q454" s="141">
        <v>1.5298499999999999</v>
      </c>
      <c r="R454" s="141">
        <f>Q454*H454</f>
        <v>0.10861934999999999</v>
      </c>
      <c r="S454" s="141">
        <v>0</v>
      </c>
      <c r="T454" s="142">
        <f>S454*H454</f>
        <v>0</v>
      </c>
      <c r="AR454" s="143" t="s">
        <v>187</v>
      </c>
      <c r="AT454" s="143" t="s">
        <v>171</v>
      </c>
      <c r="AU454" s="143" t="s">
        <v>21</v>
      </c>
      <c r="AY454" s="17" t="s">
        <v>168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90</v>
      </c>
      <c r="BK454" s="144">
        <f>ROUND(I454*H454,2)</f>
        <v>0</v>
      </c>
      <c r="BL454" s="17" t="s">
        <v>187</v>
      </c>
      <c r="BM454" s="143" t="s">
        <v>1582</v>
      </c>
    </row>
    <row r="455" spans="2:65" s="1" customFormat="1" ht="10.199999999999999">
      <c r="B455" s="33"/>
      <c r="D455" s="160" t="s">
        <v>256</v>
      </c>
      <c r="F455" s="161" t="s">
        <v>1034</v>
      </c>
      <c r="I455" s="147"/>
      <c r="L455" s="33"/>
      <c r="M455" s="148"/>
      <c r="T455" s="54"/>
      <c r="AT455" s="17" t="s">
        <v>256</v>
      </c>
      <c r="AU455" s="17" t="s">
        <v>21</v>
      </c>
    </row>
    <row r="456" spans="2:65" s="1" customFormat="1" ht="19.2">
      <c r="B456" s="33"/>
      <c r="D456" s="145" t="s">
        <v>177</v>
      </c>
      <c r="F456" s="146" t="s">
        <v>1035</v>
      </c>
      <c r="I456" s="147"/>
      <c r="L456" s="33"/>
      <c r="M456" s="148"/>
      <c r="T456" s="54"/>
      <c r="AT456" s="17" t="s">
        <v>177</v>
      </c>
      <c r="AU456" s="17" t="s">
        <v>21</v>
      </c>
    </row>
    <row r="457" spans="2:65" s="12" customFormat="1" ht="10.199999999999999">
      <c r="B457" s="149"/>
      <c r="D457" s="145" t="s">
        <v>182</v>
      </c>
      <c r="E457" s="150" t="s">
        <v>44</v>
      </c>
      <c r="F457" s="151" t="s">
        <v>1583</v>
      </c>
      <c r="H457" s="152">
        <v>7.0999999999999994E-2</v>
      </c>
      <c r="I457" s="153"/>
      <c r="L457" s="149"/>
      <c r="M457" s="154"/>
      <c r="T457" s="155"/>
      <c r="AT457" s="150" t="s">
        <v>182</v>
      </c>
      <c r="AU457" s="150" t="s">
        <v>21</v>
      </c>
      <c r="AV457" s="12" t="s">
        <v>21</v>
      </c>
      <c r="AW457" s="12" t="s">
        <v>42</v>
      </c>
      <c r="AX457" s="12" t="s">
        <v>90</v>
      </c>
      <c r="AY457" s="150" t="s">
        <v>168</v>
      </c>
    </row>
    <row r="458" spans="2:65" s="1" customFormat="1" ht="16.5" customHeight="1">
      <c r="B458" s="33"/>
      <c r="C458" s="132" t="s">
        <v>1584</v>
      </c>
      <c r="D458" s="132" t="s">
        <v>171</v>
      </c>
      <c r="E458" s="133" t="s">
        <v>1585</v>
      </c>
      <c r="F458" s="134" t="s">
        <v>1586</v>
      </c>
      <c r="G458" s="135" t="s">
        <v>430</v>
      </c>
      <c r="H458" s="136">
        <v>1</v>
      </c>
      <c r="I458" s="137"/>
      <c r="J458" s="138">
        <f>ROUND(I458*H458,2)</f>
        <v>0</v>
      </c>
      <c r="K458" s="134" t="s">
        <v>44</v>
      </c>
      <c r="L458" s="33"/>
      <c r="M458" s="139" t="s">
        <v>44</v>
      </c>
      <c r="N458" s="140" t="s">
        <v>53</v>
      </c>
      <c r="P458" s="141">
        <f>O458*H458</f>
        <v>0</v>
      </c>
      <c r="Q458" s="141">
        <v>0</v>
      </c>
      <c r="R458" s="141">
        <f>Q458*H458</f>
        <v>0</v>
      </c>
      <c r="S458" s="141">
        <v>0</v>
      </c>
      <c r="T458" s="142">
        <f>S458*H458</f>
        <v>0</v>
      </c>
      <c r="AR458" s="143" t="s">
        <v>187</v>
      </c>
      <c r="AT458" s="143" t="s">
        <v>171</v>
      </c>
      <c r="AU458" s="143" t="s">
        <v>21</v>
      </c>
      <c r="AY458" s="17" t="s">
        <v>168</v>
      </c>
      <c r="BE458" s="144">
        <f>IF(N458="základní",J458,0)</f>
        <v>0</v>
      </c>
      <c r="BF458" s="144">
        <f>IF(N458="snížená",J458,0)</f>
        <v>0</v>
      </c>
      <c r="BG458" s="144">
        <f>IF(N458="zákl. přenesená",J458,0)</f>
        <v>0</v>
      </c>
      <c r="BH458" s="144">
        <f>IF(N458="sníž. přenesená",J458,0)</f>
        <v>0</v>
      </c>
      <c r="BI458" s="144">
        <f>IF(N458="nulová",J458,0)</f>
        <v>0</v>
      </c>
      <c r="BJ458" s="17" t="s">
        <v>90</v>
      </c>
      <c r="BK458" s="144">
        <f>ROUND(I458*H458,2)</f>
        <v>0</v>
      </c>
      <c r="BL458" s="17" t="s">
        <v>187</v>
      </c>
      <c r="BM458" s="143" t="s">
        <v>1587</v>
      </c>
    </row>
    <row r="459" spans="2:65" s="12" customFormat="1" ht="10.199999999999999">
      <c r="B459" s="149"/>
      <c r="D459" s="145" t="s">
        <v>182</v>
      </c>
      <c r="E459" s="150" t="s">
        <v>44</v>
      </c>
      <c r="F459" s="151" t="s">
        <v>90</v>
      </c>
      <c r="H459" s="152">
        <v>1</v>
      </c>
      <c r="I459" s="153"/>
      <c r="L459" s="149"/>
      <c r="M459" s="154"/>
      <c r="T459" s="155"/>
      <c r="AT459" s="150" t="s">
        <v>182</v>
      </c>
      <c r="AU459" s="150" t="s">
        <v>21</v>
      </c>
      <c r="AV459" s="12" t="s">
        <v>21</v>
      </c>
      <c r="AW459" s="12" t="s">
        <v>42</v>
      </c>
      <c r="AX459" s="12" t="s">
        <v>90</v>
      </c>
      <c r="AY459" s="150" t="s">
        <v>168</v>
      </c>
    </row>
    <row r="460" spans="2:65" s="1" customFormat="1" ht="16.5" customHeight="1">
      <c r="B460" s="33"/>
      <c r="C460" s="132" t="s">
        <v>1588</v>
      </c>
      <c r="D460" s="132" t="s">
        <v>171</v>
      </c>
      <c r="E460" s="133" t="s">
        <v>1589</v>
      </c>
      <c r="F460" s="134" t="s">
        <v>1590</v>
      </c>
      <c r="G460" s="135" t="s">
        <v>430</v>
      </c>
      <c r="H460" s="136">
        <v>4</v>
      </c>
      <c r="I460" s="137"/>
      <c r="J460" s="138">
        <f>ROUND(I460*H460,2)</f>
        <v>0</v>
      </c>
      <c r="K460" s="134" t="s">
        <v>44</v>
      </c>
      <c r="L460" s="33"/>
      <c r="M460" s="139" t="s">
        <v>44</v>
      </c>
      <c r="N460" s="140" t="s">
        <v>53</v>
      </c>
      <c r="P460" s="141">
        <f>O460*H460</f>
        <v>0</v>
      </c>
      <c r="Q460" s="141">
        <v>0</v>
      </c>
      <c r="R460" s="141">
        <f>Q460*H460</f>
        <v>0</v>
      </c>
      <c r="S460" s="141">
        <v>0</v>
      </c>
      <c r="T460" s="142">
        <f>S460*H460</f>
        <v>0</v>
      </c>
      <c r="AR460" s="143" t="s">
        <v>187</v>
      </c>
      <c r="AT460" s="143" t="s">
        <v>171</v>
      </c>
      <c r="AU460" s="143" t="s">
        <v>21</v>
      </c>
      <c r="AY460" s="17" t="s">
        <v>168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7" t="s">
        <v>90</v>
      </c>
      <c r="BK460" s="144">
        <f>ROUND(I460*H460,2)</f>
        <v>0</v>
      </c>
      <c r="BL460" s="17" t="s">
        <v>187</v>
      </c>
      <c r="BM460" s="143" t="s">
        <v>1591</v>
      </c>
    </row>
    <row r="461" spans="2:65" s="12" customFormat="1" ht="10.199999999999999">
      <c r="B461" s="149"/>
      <c r="D461" s="145" t="s">
        <v>182</v>
      </c>
      <c r="E461" s="150" t="s">
        <v>44</v>
      </c>
      <c r="F461" s="151" t="s">
        <v>1592</v>
      </c>
      <c r="H461" s="152">
        <v>4</v>
      </c>
      <c r="I461" s="153"/>
      <c r="L461" s="149"/>
      <c r="M461" s="154"/>
      <c r="T461" s="155"/>
      <c r="AT461" s="150" t="s">
        <v>182</v>
      </c>
      <c r="AU461" s="150" t="s">
        <v>21</v>
      </c>
      <c r="AV461" s="12" t="s">
        <v>21</v>
      </c>
      <c r="AW461" s="12" t="s">
        <v>42</v>
      </c>
      <c r="AX461" s="12" t="s">
        <v>90</v>
      </c>
      <c r="AY461" s="150" t="s">
        <v>168</v>
      </c>
    </row>
    <row r="462" spans="2:65" s="1" customFormat="1" ht="16.5" customHeight="1">
      <c r="B462" s="33"/>
      <c r="C462" s="132" t="s">
        <v>1593</v>
      </c>
      <c r="D462" s="132" t="s">
        <v>171</v>
      </c>
      <c r="E462" s="133" t="s">
        <v>1594</v>
      </c>
      <c r="F462" s="134" t="s">
        <v>1595</v>
      </c>
      <c r="G462" s="135" t="s">
        <v>430</v>
      </c>
      <c r="H462" s="136">
        <v>2</v>
      </c>
      <c r="I462" s="137"/>
      <c r="J462" s="138">
        <f>ROUND(I462*H462,2)</f>
        <v>0</v>
      </c>
      <c r="K462" s="134" t="s">
        <v>44</v>
      </c>
      <c r="L462" s="33"/>
      <c r="M462" s="139" t="s">
        <v>44</v>
      </c>
      <c r="N462" s="140" t="s">
        <v>53</v>
      </c>
      <c r="P462" s="141">
        <f>O462*H462</f>
        <v>0</v>
      </c>
      <c r="Q462" s="141">
        <v>0</v>
      </c>
      <c r="R462" s="141">
        <f>Q462*H462</f>
        <v>0</v>
      </c>
      <c r="S462" s="141">
        <v>0</v>
      </c>
      <c r="T462" s="142">
        <f>S462*H462</f>
        <v>0</v>
      </c>
      <c r="AR462" s="143" t="s">
        <v>187</v>
      </c>
      <c r="AT462" s="143" t="s">
        <v>171</v>
      </c>
      <c r="AU462" s="143" t="s">
        <v>21</v>
      </c>
      <c r="AY462" s="17" t="s">
        <v>168</v>
      </c>
      <c r="BE462" s="144">
        <f>IF(N462="základní",J462,0)</f>
        <v>0</v>
      </c>
      <c r="BF462" s="144">
        <f>IF(N462="snížená",J462,0)</f>
        <v>0</v>
      </c>
      <c r="BG462" s="144">
        <f>IF(N462="zákl. přenesená",J462,0)</f>
        <v>0</v>
      </c>
      <c r="BH462" s="144">
        <f>IF(N462="sníž. přenesená",J462,0)</f>
        <v>0</v>
      </c>
      <c r="BI462" s="144">
        <f>IF(N462="nulová",J462,0)</f>
        <v>0</v>
      </c>
      <c r="BJ462" s="17" t="s">
        <v>90</v>
      </c>
      <c r="BK462" s="144">
        <f>ROUND(I462*H462,2)</f>
        <v>0</v>
      </c>
      <c r="BL462" s="17" t="s">
        <v>187</v>
      </c>
      <c r="BM462" s="143" t="s">
        <v>1596</v>
      </c>
    </row>
    <row r="463" spans="2:65" s="12" customFormat="1" ht="10.199999999999999">
      <c r="B463" s="149"/>
      <c r="D463" s="145" t="s">
        <v>182</v>
      </c>
      <c r="E463" s="150" t="s">
        <v>44</v>
      </c>
      <c r="F463" s="151" t="s">
        <v>21</v>
      </c>
      <c r="H463" s="152">
        <v>2</v>
      </c>
      <c r="I463" s="153"/>
      <c r="L463" s="149"/>
      <c r="M463" s="154"/>
      <c r="T463" s="155"/>
      <c r="AT463" s="150" t="s">
        <v>182</v>
      </c>
      <c r="AU463" s="150" t="s">
        <v>21</v>
      </c>
      <c r="AV463" s="12" t="s">
        <v>21</v>
      </c>
      <c r="AW463" s="12" t="s">
        <v>42</v>
      </c>
      <c r="AX463" s="12" t="s">
        <v>90</v>
      </c>
      <c r="AY463" s="150" t="s">
        <v>168</v>
      </c>
    </row>
    <row r="464" spans="2:65" s="1" customFormat="1" ht="16.5" customHeight="1">
      <c r="B464" s="33"/>
      <c r="C464" s="132" t="s">
        <v>1597</v>
      </c>
      <c r="D464" s="132" t="s">
        <v>171</v>
      </c>
      <c r="E464" s="133" t="s">
        <v>1598</v>
      </c>
      <c r="F464" s="134" t="s">
        <v>1599</v>
      </c>
      <c r="G464" s="135" t="s">
        <v>430</v>
      </c>
      <c r="H464" s="136">
        <v>1</v>
      </c>
      <c r="I464" s="137"/>
      <c r="J464" s="138">
        <f>ROUND(I464*H464,2)</f>
        <v>0</v>
      </c>
      <c r="K464" s="134" t="s">
        <v>44</v>
      </c>
      <c r="L464" s="33"/>
      <c r="M464" s="139" t="s">
        <v>44</v>
      </c>
      <c r="N464" s="140" t="s">
        <v>53</v>
      </c>
      <c r="P464" s="141">
        <f>O464*H464</f>
        <v>0</v>
      </c>
      <c r="Q464" s="141">
        <v>0</v>
      </c>
      <c r="R464" s="141">
        <f>Q464*H464</f>
        <v>0</v>
      </c>
      <c r="S464" s="141">
        <v>0</v>
      </c>
      <c r="T464" s="142">
        <f>S464*H464</f>
        <v>0</v>
      </c>
      <c r="AR464" s="143" t="s">
        <v>187</v>
      </c>
      <c r="AT464" s="143" t="s">
        <v>171</v>
      </c>
      <c r="AU464" s="143" t="s">
        <v>21</v>
      </c>
      <c r="AY464" s="17" t="s">
        <v>168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7" t="s">
        <v>90</v>
      </c>
      <c r="BK464" s="144">
        <f>ROUND(I464*H464,2)</f>
        <v>0</v>
      </c>
      <c r="BL464" s="17" t="s">
        <v>187</v>
      </c>
      <c r="BM464" s="143" t="s">
        <v>1600</v>
      </c>
    </row>
    <row r="465" spans="2:65" s="12" customFormat="1" ht="10.199999999999999">
      <c r="B465" s="149"/>
      <c r="D465" s="145" t="s">
        <v>182</v>
      </c>
      <c r="E465" s="150" t="s">
        <v>44</v>
      </c>
      <c r="F465" s="151" t="s">
        <v>90</v>
      </c>
      <c r="H465" s="152">
        <v>1</v>
      </c>
      <c r="I465" s="153"/>
      <c r="L465" s="149"/>
      <c r="M465" s="154"/>
      <c r="T465" s="155"/>
      <c r="AT465" s="150" t="s">
        <v>182</v>
      </c>
      <c r="AU465" s="150" t="s">
        <v>21</v>
      </c>
      <c r="AV465" s="12" t="s">
        <v>21</v>
      </c>
      <c r="AW465" s="12" t="s">
        <v>42</v>
      </c>
      <c r="AX465" s="12" t="s">
        <v>90</v>
      </c>
      <c r="AY465" s="150" t="s">
        <v>168</v>
      </c>
    </row>
    <row r="466" spans="2:65" s="1" customFormat="1" ht="16.5" customHeight="1">
      <c r="B466" s="33"/>
      <c r="C466" s="132" t="s">
        <v>1601</v>
      </c>
      <c r="D466" s="132" t="s">
        <v>171</v>
      </c>
      <c r="E466" s="133" t="s">
        <v>1602</v>
      </c>
      <c r="F466" s="134" t="s">
        <v>1603</v>
      </c>
      <c r="G466" s="135" t="s">
        <v>430</v>
      </c>
      <c r="H466" s="136">
        <v>1</v>
      </c>
      <c r="I466" s="137"/>
      <c r="J466" s="138">
        <f>ROUND(I466*H466,2)</f>
        <v>0</v>
      </c>
      <c r="K466" s="134" t="s">
        <v>44</v>
      </c>
      <c r="L466" s="33"/>
      <c r="M466" s="139" t="s">
        <v>44</v>
      </c>
      <c r="N466" s="140" t="s">
        <v>53</v>
      </c>
      <c r="P466" s="141">
        <f>O466*H466</f>
        <v>0</v>
      </c>
      <c r="Q466" s="141">
        <v>0</v>
      </c>
      <c r="R466" s="141">
        <f>Q466*H466</f>
        <v>0</v>
      </c>
      <c r="S466" s="141">
        <v>0</v>
      </c>
      <c r="T466" s="142">
        <f>S466*H466</f>
        <v>0</v>
      </c>
      <c r="AR466" s="143" t="s">
        <v>187</v>
      </c>
      <c r="AT466" s="143" t="s">
        <v>171</v>
      </c>
      <c r="AU466" s="143" t="s">
        <v>21</v>
      </c>
      <c r="AY466" s="17" t="s">
        <v>168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7" t="s">
        <v>90</v>
      </c>
      <c r="BK466" s="144">
        <f>ROUND(I466*H466,2)</f>
        <v>0</v>
      </c>
      <c r="BL466" s="17" t="s">
        <v>187</v>
      </c>
      <c r="BM466" s="143" t="s">
        <v>1604</v>
      </c>
    </row>
    <row r="467" spans="2:65" s="12" customFormat="1" ht="10.199999999999999">
      <c r="B467" s="149"/>
      <c r="D467" s="145" t="s">
        <v>182</v>
      </c>
      <c r="E467" s="150" t="s">
        <v>44</v>
      </c>
      <c r="F467" s="151" t="s">
        <v>90</v>
      </c>
      <c r="H467" s="152">
        <v>1</v>
      </c>
      <c r="I467" s="153"/>
      <c r="L467" s="149"/>
      <c r="M467" s="154"/>
      <c r="T467" s="155"/>
      <c r="AT467" s="150" t="s">
        <v>182</v>
      </c>
      <c r="AU467" s="150" t="s">
        <v>21</v>
      </c>
      <c r="AV467" s="12" t="s">
        <v>21</v>
      </c>
      <c r="AW467" s="12" t="s">
        <v>42</v>
      </c>
      <c r="AX467" s="12" t="s">
        <v>90</v>
      </c>
      <c r="AY467" s="150" t="s">
        <v>168</v>
      </c>
    </row>
    <row r="468" spans="2:65" s="11" customFormat="1" ht="22.8" customHeight="1">
      <c r="B468" s="120"/>
      <c r="D468" s="121" t="s">
        <v>81</v>
      </c>
      <c r="E468" s="130" t="s">
        <v>594</v>
      </c>
      <c r="F468" s="130" t="s">
        <v>595</v>
      </c>
      <c r="I468" s="123"/>
      <c r="J468" s="131">
        <f>BK468</f>
        <v>0</v>
      </c>
      <c r="L468" s="120"/>
      <c r="M468" s="125"/>
      <c r="P468" s="126">
        <f>SUM(P469:P477)</f>
        <v>0</v>
      </c>
      <c r="R468" s="126">
        <f>SUM(R469:R477)</f>
        <v>0</v>
      </c>
      <c r="T468" s="127">
        <f>SUM(T469:T477)</f>
        <v>0</v>
      </c>
      <c r="AR468" s="121" t="s">
        <v>90</v>
      </c>
      <c r="AT468" s="128" t="s">
        <v>81</v>
      </c>
      <c r="AU468" s="128" t="s">
        <v>90</v>
      </c>
      <c r="AY468" s="121" t="s">
        <v>168</v>
      </c>
      <c r="BK468" s="129">
        <f>SUM(BK469:BK477)</f>
        <v>0</v>
      </c>
    </row>
    <row r="469" spans="2:65" s="1" customFormat="1" ht="24.15" customHeight="1">
      <c r="B469" s="33"/>
      <c r="C469" s="132" t="s">
        <v>1605</v>
      </c>
      <c r="D469" s="132" t="s">
        <v>171</v>
      </c>
      <c r="E469" s="133" t="s">
        <v>1606</v>
      </c>
      <c r="F469" s="134" t="s">
        <v>1607</v>
      </c>
      <c r="G469" s="135" t="s">
        <v>365</v>
      </c>
      <c r="H469" s="136">
        <v>38.783000000000001</v>
      </c>
      <c r="I469" s="137"/>
      <c r="J469" s="138">
        <f>ROUND(I469*H469,2)</f>
        <v>0</v>
      </c>
      <c r="K469" s="134" t="s">
        <v>254</v>
      </c>
      <c r="L469" s="33"/>
      <c r="M469" s="139" t="s">
        <v>44</v>
      </c>
      <c r="N469" s="140" t="s">
        <v>53</v>
      </c>
      <c r="P469" s="141">
        <f>O469*H469</f>
        <v>0</v>
      </c>
      <c r="Q469" s="141">
        <v>0</v>
      </c>
      <c r="R469" s="141">
        <f>Q469*H469</f>
        <v>0</v>
      </c>
      <c r="S469" s="141">
        <v>0</v>
      </c>
      <c r="T469" s="142">
        <f>S469*H469</f>
        <v>0</v>
      </c>
      <c r="AR469" s="143" t="s">
        <v>187</v>
      </c>
      <c r="AT469" s="143" t="s">
        <v>171</v>
      </c>
      <c r="AU469" s="143" t="s">
        <v>21</v>
      </c>
      <c r="AY469" s="17" t="s">
        <v>168</v>
      </c>
      <c r="BE469" s="144">
        <f>IF(N469="základní",J469,0)</f>
        <v>0</v>
      </c>
      <c r="BF469" s="144">
        <f>IF(N469="snížená",J469,0)</f>
        <v>0</v>
      </c>
      <c r="BG469" s="144">
        <f>IF(N469="zákl. přenesená",J469,0)</f>
        <v>0</v>
      </c>
      <c r="BH469" s="144">
        <f>IF(N469="sníž. přenesená",J469,0)</f>
        <v>0</v>
      </c>
      <c r="BI469" s="144">
        <f>IF(N469="nulová",J469,0)</f>
        <v>0</v>
      </c>
      <c r="BJ469" s="17" t="s">
        <v>90</v>
      </c>
      <c r="BK469" s="144">
        <f>ROUND(I469*H469,2)</f>
        <v>0</v>
      </c>
      <c r="BL469" s="17" t="s">
        <v>187</v>
      </c>
      <c r="BM469" s="143" t="s">
        <v>1608</v>
      </c>
    </row>
    <row r="470" spans="2:65" s="1" customFormat="1" ht="10.199999999999999">
      <c r="B470" s="33"/>
      <c r="D470" s="160" t="s">
        <v>256</v>
      </c>
      <c r="F470" s="161" t="s">
        <v>1609</v>
      </c>
      <c r="I470" s="147"/>
      <c r="L470" s="33"/>
      <c r="M470" s="148"/>
      <c r="T470" s="54"/>
      <c r="AT470" s="17" t="s">
        <v>256</v>
      </c>
      <c r="AU470" s="17" t="s">
        <v>21</v>
      </c>
    </row>
    <row r="471" spans="2:65" s="1" customFormat="1" ht="21.75" customHeight="1">
      <c r="B471" s="33"/>
      <c r="C471" s="132" t="s">
        <v>1610</v>
      </c>
      <c r="D471" s="132" t="s">
        <v>171</v>
      </c>
      <c r="E471" s="133" t="s">
        <v>696</v>
      </c>
      <c r="F471" s="134" t="s">
        <v>697</v>
      </c>
      <c r="G471" s="135" t="s">
        <v>365</v>
      </c>
      <c r="H471" s="136">
        <v>38.783000000000001</v>
      </c>
      <c r="I471" s="137"/>
      <c r="J471" s="138">
        <f>ROUND(I471*H471,2)</f>
        <v>0</v>
      </c>
      <c r="K471" s="134" t="s">
        <v>254</v>
      </c>
      <c r="L471" s="33"/>
      <c r="M471" s="139" t="s">
        <v>44</v>
      </c>
      <c r="N471" s="140" t="s">
        <v>53</v>
      </c>
      <c r="P471" s="141">
        <f>O471*H471</f>
        <v>0</v>
      </c>
      <c r="Q471" s="141">
        <v>0</v>
      </c>
      <c r="R471" s="141">
        <f>Q471*H471</f>
        <v>0</v>
      </c>
      <c r="S471" s="141">
        <v>0</v>
      </c>
      <c r="T471" s="142">
        <f>S471*H471</f>
        <v>0</v>
      </c>
      <c r="AR471" s="143" t="s">
        <v>187</v>
      </c>
      <c r="AT471" s="143" t="s">
        <v>171</v>
      </c>
      <c r="AU471" s="143" t="s">
        <v>21</v>
      </c>
      <c r="AY471" s="17" t="s">
        <v>168</v>
      </c>
      <c r="BE471" s="144">
        <f>IF(N471="základní",J471,0)</f>
        <v>0</v>
      </c>
      <c r="BF471" s="144">
        <f>IF(N471="snížená",J471,0)</f>
        <v>0</v>
      </c>
      <c r="BG471" s="144">
        <f>IF(N471="zákl. přenesená",J471,0)</f>
        <v>0</v>
      </c>
      <c r="BH471" s="144">
        <f>IF(N471="sníž. přenesená",J471,0)</f>
        <v>0</v>
      </c>
      <c r="BI471" s="144">
        <f>IF(N471="nulová",J471,0)</f>
        <v>0</v>
      </c>
      <c r="BJ471" s="17" t="s">
        <v>90</v>
      </c>
      <c r="BK471" s="144">
        <f>ROUND(I471*H471,2)</f>
        <v>0</v>
      </c>
      <c r="BL471" s="17" t="s">
        <v>187</v>
      </c>
      <c r="BM471" s="143" t="s">
        <v>1611</v>
      </c>
    </row>
    <row r="472" spans="2:65" s="1" customFormat="1" ht="10.199999999999999">
      <c r="B472" s="33"/>
      <c r="D472" s="160" t="s">
        <v>256</v>
      </c>
      <c r="F472" s="161" t="s">
        <v>699</v>
      </c>
      <c r="I472" s="147"/>
      <c r="L472" s="33"/>
      <c r="M472" s="148"/>
      <c r="T472" s="54"/>
      <c r="AT472" s="17" t="s">
        <v>256</v>
      </c>
      <c r="AU472" s="17" t="s">
        <v>21</v>
      </c>
    </row>
    <row r="473" spans="2:65" s="1" customFormat="1" ht="24.15" customHeight="1">
      <c r="B473" s="33"/>
      <c r="C473" s="132" t="s">
        <v>1612</v>
      </c>
      <c r="D473" s="132" t="s">
        <v>171</v>
      </c>
      <c r="E473" s="133" t="s">
        <v>700</v>
      </c>
      <c r="F473" s="134" t="s">
        <v>701</v>
      </c>
      <c r="G473" s="135" t="s">
        <v>365</v>
      </c>
      <c r="H473" s="136">
        <v>155.13200000000001</v>
      </c>
      <c r="I473" s="137"/>
      <c r="J473" s="138">
        <f>ROUND(I473*H473,2)</f>
        <v>0</v>
      </c>
      <c r="K473" s="134" t="s">
        <v>254</v>
      </c>
      <c r="L473" s="33"/>
      <c r="M473" s="139" t="s">
        <v>44</v>
      </c>
      <c r="N473" s="140" t="s">
        <v>53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187</v>
      </c>
      <c r="AT473" s="143" t="s">
        <v>171</v>
      </c>
      <c r="AU473" s="143" t="s">
        <v>21</v>
      </c>
      <c r="AY473" s="17" t="s">
        <v>168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7" t="s">
        <v>90</v>
      </c>
      <c r="BK473" s="144">
        <f>ROUND(I473*H473,2)</f>
        <v>0</v>
      </c>
      <c r="BL473" s="17" t="s">
        <v>187</v>
      </c>
      <c r="BM473" s="143" t="s">
        <v>1613</v>
      </c>
    </row>
    <row r="474" spans="2:65" s="1" customFormat="1" ht="10.199999999999999">
      <c r="B474" s="33"/>
      <c r="D474" s="160" t="s">
        <v>256</v>
      </c>
      <c r="F474" s="161" t="s">
        <v>703</v>
      </c>
      <c r="I474" s="147"/>
      <c r="L474" s="33"/>
      <c r="M474" s="148"/>
      <c r="T474" s="54"/>
      <c r="AT474" s="17" t="s">
        <v>256</v>
      </c>
      <c r="AU474" s="17" t="s">
        <v>21</v>
      </c>
    </row>
    <row r="475" spans="2:65" s="12" customFormat="1" ht="10.199999999999999">
      <c r="B475" s="149"/>
      <c r="D475" s="145" t="s">
        <v>182</v>
      </c>
      <c r="F475" s="151" t="s">
        <v>1614</v>
      </c>
      <c r="H475" s="152">
        <v>155.13200000000001</v>
      </c>
      <c r="I475" s="153"/>
      <c r="L475" s="149"/>
      <c r="M475" s="154"/>
      <c r="T475" s="155"/>
      <c r="AT475" s="150" t="s">
        <v>182</v>
      </c>
      <c r="AU475" s="150" t="s">
        <v>21</v>
      </c>
      <c r="AV475" s="12" t="s">
        <v>21</v>
      </c>
      <c r="AW475" s="12" t="s">
        <v>4</v>
      </c>
      <c r="AX475" s="12" t="s">
        <v>90</v>
      </c>
      <c r="AY475" s="150" t="s">
        <v>168</v>
      </c>
    </row>
    <row r="476" spans="2:65" s="1" customFormat="1" ht="24.15" customHeight="1">
      <c r="B476" s="33"/>
      <c r="C476" s="132" t="s">
        <v>1615</v>
      </c>
      <c r="D476" s="132" t="s">
        <v>171</v>
      </c>
      <c r="E476" s="133" t="s">
        <v>1616</v>
      </c>
      <c r="F476" s="134" t="s">
        <v>1617</v>
      </c>
      <c r="G476" s="135" t="s">
        <v>365</v>
      </c>
      <c r="H476" s="136">
        <v>38.954000000000001</v>
      </c>
      <c r="I476" s="137"/>
      <c r="J476" s="138">
        <f>ROUND(I476*H476,2)</f>
        <v>0</v>
      </c>
      <c r="K476" s="134" t="s">
        <v>254</v>
      </c>
      <c r="L476" s="33"/>
      <c r="M476" s="139" t="s">
        <v>44</v>
      </c>
      <c r="N476" s="140" t="s">
        <v>53</v>
      </c>
      <c r="P476" s="141">
        <f>O476*H476</f>
        <v>0</v>
      </c>
      <c r="Q476" s="141">
        <v>0</v>
      </c>
      <c r="R476" s="141">
        <f>Q476*H476</f>
        <v>0</v>
      </c>
      <c r="S476" s="141">
        <v>0</v>
      </c>
      <c r="T476" s="142">
        <f>S476*H476</f>
        <v>0</v>
      </c>
      <c r="AR476" s="143" t="s">
        <v>187</v>
      </c>
      <c r="AT476" s="143" t="s">
        <v>171</v>
      </c>
      <c r="AU476" s="143" t="s">
        <v>21</v>
      </c>
      <c r="AY476" s="17" t="s">
        <v>168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90</v>
      </c>
      <c r="BK476" s="144">
        <f>ROUND(I476*H476,2)</f>
        <v>0</v>
      </c>
      <c r="BL476" s="17" t="s">
        <v>187</v>
      </c>
      <c r="BM476" s="143" t="s">
        <v>1618</v>
      </c>
    </row>
    <row r="477" spans="2:65" s="1" customFormat="1" ht="10.199999999999999">
      <c r="B477" s="33"/>
      <c r="D477" s="160" t="s">
        <v>256</v>
      </c>
      <c r="F477" s="161" t="s">
        <v>1619</v>
      </c>
      <c r="I477" s="147"/>
      <c r="L477" s="33"/>
      <c r="M477" s="148"/>
      <c r="T477" s="54"/>
      <c r="AT477" s="17" t="s">
        <v>256</v>
      </c>
      <c r="AU477" s="17" t="s">
        <v>21</v>
      </c>
    </row>
    <row r="478" spans="2:65" s="11" customFormat="1" ht="22.8" customHeight="1">
      <c r="B478" s="120"/>
      <c r="D478" s="121" t="s">
        <v>81</v>
      </c>
      <c r="E478" s="130" t="s">
        <v>612</v>
      </c>
      <c r="F478" s="130" t="s">
        <v>613</v>
      </c>
      <c r="I478" s="123"/>
      <c r="J478" s="131">
        <f>BK478</f>
        <v>0</v>
      </c>
      <c r="L478" s="120"/>
      <c r="M478" s="125"/>
      <c r="P478" s="126">
        <f>SUM(P479:P480)</f>
        <v>0</v>
      </c>
      <c r="R478" s="126">
        <f>SUM(R479:R480)</f>
        <v>0</v>
      </c>
      <c r="T478" s="127">
        <f>SUM(T479:T480)</f>
        <v>0</v>
      </c>
      <c r="AR478" s="121" t="s">
        <v>90</v>
      </c>
      <c r="AT478" s="128" t="s">
        <v>81</v>
      </c>
      <c r="AU478" s="128" t="s">
        <v>90</v>
      </c>
      <c r="AY478" s="121" t="s">
        <v>168</v>
      </c>
      <c r="BK478" s="129">
        <f>SUM(BK479:BK480)</f>
        <v>0</v>
      </c>
    </row>
    <row r="479" spans="2:65" s="1" customFormat="1" ht="33" customHeight="1">
      <c r="B479" s="33"/>
      <c r="C479" s="132" t="s">
        <v>1620</v>
      </c>
      <c r="D479" s="132" t="s">
        <v>171</v>
      </c>
      <c r="E479" s="133" t="s">
        <v>1621</v>
      </c>
      <c r="F479" s="134" t="s">
        <v>1622</v>
      </c>
      <c r="G479" s="135" t="s">
        <v>365</v>
      </c>
      <c r="H479" s="136">
        <v>77.156999999999996</v>
      </c>
      <c r="I479" s="137"/>
      <c r="J479" s="138">
        <f>ROUND(I479*H479,2)</f>
        <v>0</v>
      </c>
      <c r="K479" s="134" t="s">
        <v>254</v>
      </c>
      <c r="L479" s="33"/>
      <c r="M479" s="139" t="s">
        <v>44</v>
      </c>
      <c r="N479" s="140" t="s">
        <v>53</v>
      </c>
      <c r="P479" s="141">
        <f>O479*H479</f>
        <v>0</v>
      </c>
      <c r="Q479" s="141">
        <v>0</v>
      </c>
      <c r="R479" s="141">
        <f>Q479*H479</f>
        <v>0</v>
      </c>
      <c r="S479" s="141">
        <v>0</v>
      </c>
      <c r="T479" s="142">
        <f>S479*H479</f>
        <v>0</v>
      </c>
      <c r="AR479" s="143" t="s">
        <v>187</v>
      </c>
      <c r="AT479" s="143" t="s">
        <v>171</v>
      </c>
      <c r="AU479" s="143" t="s">
        <v>21</v>
      </c>
      <c r="AY479" s="17" t="s">
        <v>168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7" t="s">
        <v>90</v>
      </c>
      <c r="BK479" s="144">
        <f>ROUND(I479*H479,2)</f>
        <v>0</v>
      </c>
      <c r="BL479" s="17" t="s">
        <v>187</v>
      </c>
      <c r="BM479" s="143" t="s">
        <v>1623</v>
      </c>
    </row>
    <row r="480" spans="2:65" s="1" customFormat="1" ht="10.199999999999999">
      <c r="B480" s="33"/>
      <c r="D480" s="160" t="s">
        <v>256</v>
      </c>
      <c r="F480" s="161" t="s">
        <v>1624</v>
      </c>
      <c r="I480" s="147"/>
      <c r="L480" s="33"/>
      <c r="M480" s="148"/>
      <c r="T480" s="54"/>
      <c r="AT480" s="17" t="s">
        <v>256</v>
      </c>
      <c r="AU480" s="17" t="s">
        <v>21</v>
      </c>
    </row>
    <row r="481" spans="2:65" s="11" customFormat="1" ht="25.95" customHeight="1">
      <c r="B481" s="120"/>
      <c r="D481" s="121" t="s">
        <v>81</v>
      </c>
      <c r="E481" s="122" t="s">
        <v>1625</v>
      </c>
      <c r="F481" s="122" t="s">
        <v>1626</v>
      </c>
      <c r="I481" s="123"/>
      <c r="J481" s="124">
        <f>BK481</f>
        <v>0</v>
      </c>
      <c r="L481" s="120"/>
      <c r="M481" s="125"/>
      <c r="P481" s="126">
        <f>P482+P514+P525+P531+P553+P563</f>
        <v>0</v>
      </c>
      <c r="R481" s="126">
        <f>R482+R514+R525+R531+R553+R563</f>
        <v>1.3770341999999998</v>
      </c>
      <c r="T481" s="127">
        <f>T482+T514+T525+T531+T553+T563</f>
        <v>2.0249999999999999</v>
      </c>
      <c r="AR481" s="121" t="s">
        <v>21</v>
      </c>
      <c r="AT481" s="128" t="s">
        <v>81</v>
      </c>
      <c r="AU481" s="128" t="s">
        <v>82</v>
      </c>
      <c r="AY481" s="121" t="s">
        <v>168</v>
      </c>
      <c r="BK481" s="129">
        <f>BK482+BK514+BK525+BK531+BK553+BK563</f>
        <v>0</v>
      </c>
    </row>
    <row r="482" spans="2:65" s="11" customFormat="1" ht="22.8" customHeight="1">
      <c r="B482" s="120"/>
      <c r="D482" s="121" t="s">
        <v>81</v>
      </c>
      <c r="E482" s="130" t="s">
        <v>1627</v>
      </c>
      <c r="F482" s="130" t="s">
        <v>1628</v>
      </c>
      <c r="I482" s="123"/>
      <c r="J482" s="131">
        <f>BK482</f>
        <v>0</v>
      </c>
      <c r="L482" s="120"/>
      <c r="M482" s="125"/>
      <c r="P482" s="126">
        <f>SUM(P483:P513)</f>
        <v>0</v>
      </c>
      <c r="R482" s="126">
        <f>SUM(R483:R513)</f>
        <v>0.86857320000000005</v>
      </c>
      <c r="T482" s="127">
        <f>SUM(T483:T513)</f>
        <v>0</v>
      </c>
      <c r="AR482" s="121" t="s">
        <v>21</v>
      </c>
      <c r="AT482" s="128" t="s">
        <v>81</v>
      </c>
      <c r="AU482" s="128" t="s">
        <v>90</v>
      </c>
      <c r="AY482" s="121" t="s">
        <v>168</v>
      </c>
      <c r="BK482" s="129">
        <f>SUM(BK483:BK513)</f>
        <v>0</v>
      </c>
    </row>
    <row r="483" spans="2:65" s="1" customFormat="1" ht="21.75" customHeight="1">
      <c r="B483" s="33"/>
      <c r="C483" s="132" t="s">
        <v>1629</v>
      </c>
      <c r="D483" s="132" t="s">
        <v>171</v>
      </c>
      <c r="E483" s="133" t="s">
        <v>1630</v>
      </c>
      <c r="F483" s="134" t="s">
        <v>1631</v>
      </c>
      <c r="G483" s="135" t="s">
        <v>253</v>
      </c>
      <c r="H483" s="136">
        <v>0.90800000000000003</v>
      </c>
      <c r="I483" s="137"/>
      <c r="J483" s="138">
        <f>ROUND(I483*H483,2)</f>
        <v>0</v>
      </c>
      <c r="K483" s="134" t="s">
        <v>254</v>
      </c>
      <c r="L483" s="33"/>
      <c r="M483" s="139" t="s">
        <v>44</v>
      </c>
      <c r="N483" s="140" t="s">
        <v>53</v>
      </c>
      <c r="P483" s="141">
        <f>O483*H483</f>
        <v>0</v>
      </c>
      <c r="Q483" s="141">
        <v>0</v>
      </c>
      <c r="R483" s="141">
        <f>Q483*H483</f>
        <v>0</v>
      </c>
      <c r="S483" s="141">
        <v>0</v>
      </c>
      <c r="T483" s="142">
        <f>S483*H483</f>
        <v>0</v>
      </c>
      <c r="AR483" s="143" t="s">
        <v>339</v>
      </c>
      <c r="AT483" s="143" t="s">
        <v>171</v>
      </c>
      <c r="AU483" s="143" t="s">
        <v>21</v>
      </c>
      <c r="AY483" s="17" t="s">
        <v>168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90</v>
      </c>
      <c r="BK483" s="144">
        <f>ROUND(I483*H483,2)</f>
        <v>0</v>
      </c>
      <c r="BL483" s="17" t="s">
        <v>339</v>
      </c>
      <c r="BM483" s="143" t="s">
        <v>1632</v>
      </c>
    </row>
    <row r="484" spans="2:65" s="1" customFormat="1" ht="10.199999999999999">
      <c r="B484" s="33"/>
      <c r="D484" s="160" t="s">
        <v>256</v>
      </c>
      <c r="F484" s="161" t="s">
        <v>1633</v>
      </c>
      <c r="I484" s="147"/>
      <c r="L484" s="33"/>
      <c r="M484" s="148"/>
      <c r="T484" s="54"/>
      <c r="AT484" s="17" t="s">
        <v>256</v>
      </c>
      <c r="AU484" s="17" t="s">
        <v>21</v>
      </c>
    </row>
    <row r="485" spans="2:65" s="12" customFormat="1" ht="10.199999999999999">
      <c r="B485" s="149"/>
      <c r="D485" s="145" t="s">
        <v>182</v>
      </c>
      <c r="E485" s="150" t="s">
        <v>44</v>
      </c>
      <c r="F485" s="151" t="s">
        <v>1634</v>
      </c>
      <c r="H485" s="152">
        <v>0.90800000000000003</v>
      </c>
      <c r="I485" s="153"/>
      <c r="L485" s="149"/>
      <c r="M485" s="154"/>
      <c r="T485" s="155"/>
      <c r="AT485" s="150" t="s">
        <v>182</v>
      </c>
      <c r="AU485" s="150" t="s">
        <v>21</v>
      </c>
      <c r="AV485" s="12" t="s">
        <v>21</v>
      </c>
      <c r="AW485" s="12" t="s">
        <v>42</v>
      </c>
      <c r="AX485" s="12" t="s">
        <v>90</v>
      </c>
      <c r="AY485" s="150" t="s">
        <v>168</v>
      </c>
    </row>
    <row r="486" spans="2:65" s="1" customFormat="1" ht="16.5" customHeight="1">
      <c r="B486" s="33"/>
      <c r="C486" s="176" t="s">
        <v>1635</v>
      </c>
      <c r="D486" s="176" t="s">
        <v>386</v>
      </c>
      <c r="E486" s="177" t="s">
        <v>1636</v>
      </c>
      <c r="F486" s="178" t="s">
        <v>1637</v>
      </c>
      <c r="G486" s="179" t="s">
        <v>365</v>
      </c>
      <c r="H486" s="180">
        <v>1E-3</v>
      </c>
      <c r="I486" s="181"/>
      <c r="J486" s="182">
        <f>ROUND(I486*H486,2)</f>
        <v>0</v>
      </c>
      <c r="K486" s="178" t="s">
        <v>254</v>
      </c>
      <c r="L486" s="183"/>
      <c r="M486" s="184" t="s">
        <v>44</v>
      </c>
      <c r="N486" s="185" t="s">
        <v>53</v>
      </c>
      <c r="P486" s="141">
        <f>O486*H486</f>
        <v>0</v>
      </c>
      <c r="Q486" s="141">
        <v>1</v>
      </c>
      <c r="R486" s="141">
        <f>Q486*H486</f>
        <v>1E-3</v>
      </c>
      <c r="S486" s="141">
        <v>0</v>
      </c>
      <c r="T486" s="142">
        <f>S486*H486</f>
        <v>0</v>
      </c>
      <c r="AR486" s="143" t="s">
        <v>443</v>
      </c>
      <c r="AT486" s="143" t="s">
        <v>386</v>
      </c>
      <c r="AU486" s="143" t="s">
        <v>21</v>
      </c>
      <c r="AY486" s="17" t="s">
        <v>168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90</v>
      </c>
      <c r="BK486" s="144">
        <f>ROUND(I486*H486,2)</f>
        <v>0</v>
      </c>
      <c r="BL486" s="17" t="s">
        <v>339</v>
      </c>
      <c r="BM486" s="143" t="s">
        <v>1638</v>
      </c>
    </row>
    <row r="487" spans="2:65" s="12" customFormat="1" ht="10.199999999999999">
      <c r="B487" s="149"/>
      <c r="D487" s="145" t="s">
        <v>182</v>
      </c>
      <c r="E487" s="150" t="s">
        <v>44</v>
      </c>
      <c r="F487" s="151" t="s">
        <v>1639</v>
      </c>
      <c r="H487" s="152">
        <v>1E-3</v>
      </c>
      <c r="I487" s="153"/>
      <c r="L487" s="149"/>
      <c r="M487" s="154"/>
      <c r="T487" s="155"/>
      <c r="AT487" s="150" t="s">
        <v>182</v>
      </c>
      <c r="AU487" s="150" t="s">
        <v>21</v>
      </c>
      <c r="AV487" s="12" t="s">
        <v>21</v>
      </c>
      <c r="AW487" s="12" t="s">
        <v>42</v>
      </c>
      <c r="AX487" s="12" t="s">
        <v>90</v>
      </c>
      <c r="AY487" s="150" t="s">
        <v>168</v>
      </c>
    </row>
    <row r="488" spans="2:65" s="1" customFormat="1" ht="24.15" customHeight="1">
      <c r="B488" s="33"/>
      <c r="C488" s="132" t="s">
        <v>1640</v>
      </c>
      <c r="D488" s="132" t="s">
        <v>171</v>
      </c>
      <c r="E488" s="133" t="s">
        <v>1641</v>
      </c>
      <c r="F488" s="134" t="s">
        <v>1642</v>
      </c>
      <c r="G488" s="135" t="s">
        <v>253</v>
      </c>
      <c r="H488" s="136">
        <v>148.352</v>
      </c>
      <c r="I488" s="137"/>
      <c r="J488" s="138">
        <f>ROUND(I488*H488,2)</f>
        <v>0</v>
      </c>
      <c r="K488" s="134" t="s">
        <v>254</v>
      </c>
      <c r="L488" s="33"/>
      <c r="M488" s="139" t="s">
        <v>44</v>
      </c>
      <c r="N488" s="140" t="s">
        <v>53</v>
      </c>
      <c r="P488" s="141">
        <f>O488*H488</f>
        <v>0</v>
      </c>
      <c r="Q488" s="141">
        <v>0</v>
      </c>
      <c r="R488" s="141">
        <f>Q488*H488</f>
        <v>0</v>
      </c>
      <c r="S488" s="141">
        <v>0</v>
      </c>
      <c r="T488" s="142">
        <f>S488*H488</f>
        <v>0</v>
      </c>
      <c r="AR488" s="143" t="s">
        <v>339</v>
      </c>
      <c r="AT488" s="143" t="s">
        <v>171</v>
      </c>
      <c r="AU488" s="143" t="s">
        <v>21</v>
      </c>
      <c r="AY488" s="17" t="s">
        <v>168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90</v>
      </c>
      <c r="BK488" s="144">
        <f>ROUND(I488*H488,2)</f>
        <v>0</v>
      </c>
      <c r="BL488" s="17" t="s">
        <v>339</v>
      </c>
      <c r="BM488" s="143" t="s">
        <v>1643</v>
      </c>
    </row>
    <row r="489" spans="2:65" s="1" customFormat="1" ht="10.199999999999999">
      <c r="B489" s="33"/>
      <c r="D489" s="160" t="s">
        <v>256</v>
      </c>
      <c r="F489" s="161" t="s">
        <v>1644</v>
      </c>
      <c r="I489" s="147"/>
      <c r="L489" s="33"/>
      <c r="M489" s="148"/>
      <c r="T489" s="54"/>
      <c r="AT489" s="17" t="s">
        <v>256</v>
      </c>
      <c r="AU489" s="17" t="s">
        <v>21</v>
      </c>
    </row>
    <row r="490" spans="2:65" s="12" customFormat="1" ht="10.199999999999999">
      <c r="B490" s="149"/>
      <c r="D490" s="145" t="s">
        <v>182</v>
      </c>
      <c r="E490" s="150" t="s">
        <v>44</v>
      </c>
      <c r="F490" s="151" t="s">
        <v>1645</v>
      </c>
      <c r="H490" s="152">
        <v>148.352</v>
      </c>
      <c r="I490" s="153"/>
      <c r="L490" s="149"/>
      <c r="M490" s="154"/>
      <c r="T490" s="155"/>
      <c r="AT490" s="150" t="s">
        <v>182</v>
      </c>
      <c r="AU490" s="150" t="s">
        <v>21</v>
      </c>
      <c r="AV490" s="12" t="s">
        <v>21</v>
      </c>
      <c r="AW490" s="12" t="s">
        <v>42</v>
      </c>
      <c r="AX490" s="12" t="s">
        <v>90</v>
      </c>
      <c r="AY490" s="150" t="s">
        <v>168</v>
      </c>
    </row>
    <row r="491" spans="2:65" s="1" customFormat="1" ht="16.5" customHeight="1">
      <c r="B491" s="33"/>
      <c r="C491" s="176" t="s">
        <v>1646</v>
      </c>
      <c r="D491" s="176" t="s">
        <v>386</v>
      </c>
      <c r="E491" s="177" t="s">
        <v>1647</v>
      </c>
      <c r="F491" s="178" t="s">
        <v>1648</v>
      </c>
      <c r="G491" s="179" t="s">
        <v>1189</v>
      </c>
      <c r="H491" s="180">
        <v>222.52799999999999</v>
      </c>
      <c r="I491" s="181"/>
      <c r="J491" s="182">
        <f>ROUND(I491*H491,2)</f>
        <v>0</v>
      </c>
      <c r="K491" s="178" t="s">
        <v>254</v>
      </c>
      <c r="L491" s="183"/>
      <c r="M491" s="184" t="s">
        <v>44</v>
      </c>
      <c r="N491" s="185" t="s">
        <v>53</v>
      </c>
      <c r="P491" s="141">
        <f>O491*H491</f>
        <v>0</v>
      </c>
      <c r="Q491" s="141">
        <v>1E-3</v>
      </c>
      <c r="R491" s="141">
        <f>Q491*H491</f>
        <v>0.222528</v>
      </c>
      <c r="S491" s="141">
        <v>0</v>
      </c>
      <c r="T491" s="142">
        <f>S491*H491</f>
        <v>0</v>
      </c>
      <c r="AR491" s="143" t="s">
        <v>443</v>
      </c>
      <c r="AT491" s="143" t="s">
        <v>386</v>
      </c>
      <c r="AU491" s="143" t="s">
        <v>21</v>
      </c>
      <c r="AY491" s="17" t="s">
        <v>168</v>
      </c>
      <c r="BE491" s="144">
        <f>IF(N491="základní",J491,0)</f>
        <v>0</v>
      </c>
      <c r="BF491" s="144">
        <f>IF(N491="snížená",J491,0)</f>
        <v>0</v>
      </c>
      <c r="BG491" s="144">
        <f>IF(N491="zákl. přenesená",J491,0)</f>
        <v>0</v>
      </c>
      <c r="BH491" s="144">
        <f>IF(N491="sníž. přenesená",J491,0)</f>
        <v>0</v>
      </c>
      <c r="BI491" s="144">
        <f>IF(N491="nulová",J491,0)</f>
        <v>0</v>
      </c>
      <c r="BJ491" s="17" t="s">
        <v>90</v>
      </c>
      <c r="BK491" s="144">
        <f>ROUND(I491*H491,2)</f>
        <v>0</v>
      </c>
      <c r="BL491" s="17" t="s">
        <v>339</v>
      </c>
      <c r="BM491" s="143" t="s">
        <v>1649</v>
      </c>
    </row>
    <row r="492" spans="2:65" s="12" customFormat="1" ht="10.199999999999999">
      <c r="B492" s="149"/>
      <c r="D492" s="145" t="s">
        <v>182</v>
      </c>
      <c r="E492" s="150" t="s">
        <v>44</v>
      </c>
      <c r="F492" s="151" t="s">
        <v>1650</v>
      </c>
      <c r="H492" s="152">
        <v>148.352</v>
      </c>
      <c r="I492" s="153"/>
      <c r="L492" s="149"/>
      <c r="M492" s="154"/>
      <c r="T492" s="155"/>
      <c r="AT492" s="150" t="s">
        <v>182</v>
      </c>
      <c r="AU492" s="150" t="s">
        <v>21</v>
      </c>
      <c r="AV492" s="12" t="s">
        <v>21</v>
      </c>
      <c r="AW492" s="12" t="s">
        <v>42</v>
      </c>
      <c r="AX492" s="12" t="s">
        <v>90</v>
      </c>
      <c r="AY492" s="150" t="s">
        <v>168</v>
      </c>
    </row>
    <row r="493" spans="2:65" s="12" customFormat="1" ht="10.199999999999999">
      <c r="B493" s="149"/>
      <c r="D493" s="145" t="s">
        <v>182</v>
      </c>
      <c r="F493" s="151" t="s">
        <v>1651</v>
      </c>
      <c r="H493" s="152">
        <v>222.52799999999999</v>
      </c>
      <c r="I493" s="153"/>
      <c r="L493" s="149"/>
      <c r="M493" s="154"/>
      <c r="T493" s="155"/>
      <c r="AT493" s="150" t="s">
        <v>182</v>
      </c>
      <c r="AU493" s="150" t="s">
        <v>21</v>
      </c>
      <c r="AV493" s="12" t="s">
        <v>21</v>
      </c>
      <c r="AW493" s="12" t="s">
        <v>4</v>
      </c>
      <c r="AX493" s="12" t="s">
        <v>90</v>
      </c>
      <c r="AY493" s="150" t="s">
        <v>168</v>
      </c>
    </row>
    <row r="494" spans="2:65" s="1" customFormat="1" ht="16.5" customHeight="1">
      <c r="B494" s="33"/>
      <c r="C494" s="132" t="s">
        <v>1652</v>
      </c>
      <c r="D494" s="132" t="s">
        <v>171</v>
      </c>
      <c r="E494" s="133" t="s">
        <v>1653</v>
      </c>
      <c r="F494" s="134" t="s">
        <v>1654</v>
      </c>
      <c r="G494" s="135" t="s">
        <v>253</v>
      </c>
      <c r="H494" s="136">
        <v>0.90200000000000002</v>
      </c>
      <c r="I494" s="137"/>
      <c r="J494" s="138">
        <f>ROUND(I494*H494,2)</f>
        <v>0</v>
      </c>
      <c r="K494" s="134" t="s">
        <v>254</v>
      </c>
      <c r="L494" s="33"/>
      <c r="M494" s="139" t="s">
        <v>44</v>
      </c>
      <c r="N494" s="140" t="s">
        <v>53</v>
      </c>
      <c r="P494" s="141">
        <f>O494*H494</f>
        <v>0</v>
      </c>
      <c r="Q494" s="141">
        <v>4.0000000000000002E-4</v>
      </c>
      <c r="R494" s="141">
        <f>Q494*H494</f>
        <v>3.6080000000000004E-4</v>
      </c>
      <c r="S494" s="141">
        <v>0</v>
      </c>
      <c r="T494" s="142">
        <f>S494*H494</f>
        <v>0</v>
      </c>
      <c r="AR494" s="143" t="s">
        <v>339</v>
      </c>
      <c r="AT494" s="143" t="s">
        <v>171</v>
      </c>
      <c r="AU494" s="143" t="s">
        <v>21</v>
      </c>
      <c r="AY494" s="17" t="s">
        <v>168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7" t="s">
        <v>90</v>
      </c>
      <c r="BK494" s="144">
        <f>ROUND(I494*H494,2)</f>
        <v>0</v>
      </c>
      <c r="BL494" s="17" t="s">
        <v>339</v>
      </c>
      <c r="BM494" s="143" t="s">
        <v>1655</v>
      </c>
    </row>
    <row r="495" spans="2:65" s="1" customFormat="1" ht="10.199999999999999">
      <c r="B495" s="33"/>
      <c r="D495" s="160" t="s">
        <v>256</v>
      </c>
      <c r="F495" s="161" t="s">
        <v>1656</v>
      </c>
      <c r="I495" s="147"/>
      <c r="L495" s="33"/>
      <c r="M495" s="148"/>
      <c r="T495" s="54"/>
      <c r="AT495" s="17" t="s">
        <v>256</v>
      </c>
      <c r="AU495" s="17" t="s">
        <v>21</v>
      </c>
    </row>
    <row r="496" spans="2:65" s="12" customFormat="1" ht="10.199999999999999">
      <c r="B496" s="149"/>
      <c r="D496" s="145" t="s">
        <v>182</v>
      </c>
      <c r="E496" s="150" t="s">
        <v>44</v>
      </c>
      <c r="F496" s="151" t="s">
        <v>1657</v>
      </c>
      <c r="H496" s="152">
        <v>0.90200000000000002</v>
      </c>
      <c r="I496" s="153"/>
      <c r="L496" s="149"/>
      <c r="M496" s="154"/>
      <c r="T496" s="155"/>
      <c r="AT496" s="150" t="s">
        <v>182</v>
      </c>
      <c r="AU496" s="150" t="s">
        <v>21</v>
      </c>
      <c r="AV496" s="12" t="s">
        <v>21</v>
      </c>
      <c r="AW496" s="12" t="s">
        <v>42</v>
      </c>
      <c r="AX496" s="12" t="s">
        <v>90</v>
      </c>
      <c r="AY496" s="150" t="s">
        <v>168</v>
      </c>
    </row>
    <row r="497" spans="2:65" s="1" customFormat="1" ht="24.15" customHeight="1">
      <c r="B497" s="33"/>
      <c r="C497" s="176" t="s">
        <v>1658</v>
      </c>
      <c r="D497" s="176" t="s">
        <v>386</v>
      </c>
      <c r="E497" s="177" t="s">
        <v>1659</v>
      </c>
      <c r="F497" s="178" t="s">
        <v>1660</v>
      </c>
      <c r="G497" s="179" t="s">
        <v>253</v>
      </c>
      <c r="H497" s="180">
        <v>1.073</v>
      </c>
      <c r="I497" s="181"/>
      <c r="J497" s="182">
        <f>ROUND(I497*H497,2)</f>
        <v>0</v>
      </c>
      <c r="K497" s="178" t="s">
        <v>254</v>
      </c>
      <c r="L497" s="183"/>
      <c r="M497" s="184" t="s">
        <v>44</v>
      </c>
      <c r="N497" s="185" t="s">
        <v>53</v>
      </c>
      <c r="P497" s="141">
        <f>O497*H497</f>
        <v>0</v>
      </c>
      <c r="Q497" s="141">
        <v>4.7999999999999996E-3</v>
      </c>
      <c r="R497" s="141">
        <f>Q497*H497</f>
        <v>5.1503999999999994E-3</v>
      </c>
      <c r="S497" s="141">
        <v>0</v>
      </c>
      <c r="T497" s="142">
        <f>S497*H497</f>
        <v>0</v>
      </c>
      <c r="AR497" s="143" t="s">
        <v>443</v>
      </c>
      <c r="AT497" s="143" t="s">
        <v>386</v>
      </c>
      <c r="AU497" s="143" t="s">
        <v>21</v>
      </c>
      <c r="AY497" s="17" t="s">
        <v>168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7" t="s">
        <v>90</v>
      </c>
      <c r="BK497" s="144">
        <f>ROUND(I497*H497,2)</f>
        <v>0</v>
      </c>
      <c r="BL497" s="17" t="s">
        <v>339</v>
      </c>
      <c r="BM497" s="143" t="s">
        <v>1661</v>
      </c>
    </row>
    <row r="498" spans="2:65" s="12" customFormat="1" ht="10.199999999999999">
      <c r="B498" s="149"/>
      <c r="D498" s="145" t="s">
        <v>182</v>
      </c>
      <c r="E498" s="150" t="s">
        <v>44</v>
      </c>
      <c r="F498" s="151" t="s">
        <v>1662</v>
      </c>
      <c r="H498" s="152">
        <v>1.073</v>
      </c>
      <c r="I498" s="153"/>
      <c r="L498" s="149"/>
      <c r="M498" s="154"/>
      <c r="T498" s="155"/>
      <c r="AT498" s="150" t="s">
        <v>182</v>
      </c>
      <c r="AU498" s="150" t="s">
        <v>21</v>
      </c>
      <c r="AV498" s="12" t="s">
        <v>21</v>
      </c>
      <c r="AW498" s="12" t="s">
        <v>42</v>
      </c>
      <c r="AX498" s="12" t="s">
        <v>90</v>
      </c>
      <c r="AY498" s="150" t="s">
        <v>168</v>
      </c>
    </row>
    <row r="499" spans="2:65" s="1" customFormat="1" ht="21.75" customHeight="1">
      <c r="B499" s="33"/>
      <c r="C499" s="132" t="s">
        <v>1663</v>
      </c>
      <c r="D499" s="132" t="s">
        <v>171</v>
      </c>
      <c r="E499" s="133" t="s">
        <v>1664</v>
      </c>
      <c r="F499" s="134" t="s">
        <v>1665</v>
      </c>
      <c r="G499" s="135" t="s">
        <v>253</v>
      </c>
      <c r="H499" s="136">
        <v>23.4</v>
      </c>
      <c r="I499" s="137"/>
      <c r="J499" s="138">
        <f>ROUND(I499*H499,2)</f>
        <v>0</v>
      </c>
      <c r="K499" s="134" t="s">
        <v>254</v>
      </c>
      <c r="L499" s="33"/>
      <c r="M499" s="139" t="s">
        <v>44</v>
      </c>
      <c r="N499" s="140" t="s">
        <v>53</v>
      </c>
      <c r="P499" s="141">
        <f>O499*H499</f>
        <v>0</v>
      </c>
      <c r="Q499" s="141">
        <v>0</v>
      </c>
      <c r="R499" s="141">
        <f>Q499*H499</f>
        <v>0</v>
      </c>
      <c r="S499" s="141">
        <v>0</v>
      </c>
      <c r="T499" s="142">
        <f>S499*H499</f>
        <v>0</v>
      </c>
      <c r="AR499" s="143" t="s">
        <v>339</v>
      </c>
      <c r="AT499" s="143" t="s">
        <v>171</v>
      </c>
      <c r="AU499" s="143" t="s">
        <v>21</v>
      </c>
      <c r="AY499" s="17" t="s">
        <v>168</v>
      </c>
      <c r="BE499" s="144">
        <f>IF(N499="základní",J499,0)</f>
        <v>0</v>
      </c>
      <c r="BF499" s="144">
        <f>IF(N499="snížená",J499,0)</f>
        <v>0</v>
      </c>
      <c r="BG499" s="144">
        <f>IF(N499="zákl. přenesená",J499,0)</f>
        <v>0</v>
      </c>
      <c r="BH499" s="144">
        <f>IF(N499="sníž. přenesená",J499,0)</f>
        <v>0</v>
      </c>
      <c r="BI499" s="144">
        <f>IF(N499="nulová",J499,0)</f>
        <v>0</v>
      </c>
      <c r="BJ499" s="17" t="s">
        <v>90</v>
      </c>
      <c r="BK499" s="144">
        <f>ROUND(I499*H499,2)</f>
        <v>0</v>
      </c>
      <c r="BL499" s="17" t="s">
        <v>339</v>
      </c>
      <c r="BM499" s="143" t="s">
        <v>1666</v>
      </c>
    </row>
    <row r="500" spans="2:65" s="1" customFormat="1" ht="10.199999999999999">
      <c r="B500" s="33"/>
      <c r="D500" s="160" t="s">
        <v>256</v>
      </c>
      <c r="F500" s="161" t="s">
        <v>1667</v>
      </c>
      <c r="I500" s="147"/>
      <c r="L500" s="33"/>
      <c r="M500" s="148"/>
      <c r="T500" s="54"/>
      <c r="AT500" s="17" t="s">
        <v>256</v>
      </c>
      <c r="AU500" s="17" t="s">
        <v>21</v>
      </c>
    </row>
    <row r="501" spans="2:65" s="12" customFormat="1" ht="10.199999999999999">
      <c r="B501" s="149"/>
      <c r="D501" s="145" t="s">
        <v>182</v>
      </c>
      <c r="E501" s="150" t="s">
        <v>44</v>
      </c>
      <c r="F501" s="151" t="s">
        <v>1668</v>
      </c>
      <c r="H501" s="152">
        <v>23.4</v>
      </c>
      <c r="I501" s="153"/>
      <c r="L501" s="149"/>
      <c r="M501" s="154"/>
      <c r="T501" s="155"/>
      <c r="AT501" s="150" t="s">
        <v>182</v>
      </c>
      <c r="AU501" s="150" t="s">
        <v>21</v>
      </c>
      <c r="AV501" s="12" t="s">
        <v>21</v>
      </c>
      <c r="AW501" s="12" t="s">
        <v>42</v>
      </c>
      <c r="AX501" s="12" t="s">
        <v>82</v>
      </c>
      <c r="AY501" s="150" t="s">
        <v>168</v>
      </c>
    </row>
    <row r="502" spans="2:65" s="13" customFormat="1" ht="10.199999999999999">
      <c r="B502" s="162"/>
      <c r="D502" s="145" t="s">
        <v>182</v>
      </c>
      <c r="E502" s="163" t="s">
        <v>44</v>
      </c>
      <c r="F502" s="164" t="s">
        <v>264</v>
      </c>
      <c r="H502" s="165">
        <v>23.4</v>
      </c>
      <c r="I502" s="166"/>
      <c r="L502" s="162"/>
      <c r="M502" s="167"/>
      <c r="T502" s="168"/>
      <c r="AT502" s="163" t="s">
        <v>182</v>
      </c>
      <c r="AU502" s="163" t="s">
        <v>21</v>
      </c>
      <c r="AV502" s="13" t="s">
        <v>187</v>
      </c>
      <c r="AW502" s="13" t="s">
        <v>42</v>
      </c>
      <c r="AX502" s="13" t="s">
        <v>90</v>
      </c>
      <c r="AY502" s="163" t="s">
        <v>168</v>
      </c>
    </row>
    <row r="503" spans="2:65" s="1" customFormat="1" ht="16.5" customHeight="1">
      <c r="B503" s="33"/>
      <c r="C503" s="176" t="s">
        <v>1669</v>
      </c>
      <c r="D503" s="176" t="s">
        <v>386</v>
      </c>
      <c r="E503" s="177" t="s">
        <v>1670</v>
      </c>
      <c r="F503" s="178" t="s">
        <v>1671</v>
      </c>
      <c r="G503" s="179" t="s">
        <v>1189</v>
      </c>
      <c r="H503" s="180">
        <v>81.900000000000006</v>
      </c>
      <c r="I503" s="181"/>
      <c r="J503" s="182">
        <f>ROUND(I503*H503,2)</f>
        <v>0</v>
      </c>
      <c r="K503" s="178" t="s">
        <v>254</v>
      </c>
      <c r="L503" s="183"/>
      <c r="M503" s="184" t="s">
        <v>44</v>
      </c>
      <c r="N503" s="185" t="s">
        <v>53</v>
      </c>
      <c r="P503" s="141">
        <f>O503*H503</f>
        <v>0</v>
      </c>
      <c r="Q503" s="141">
        <v>1E-3</v>
      </c>
      <c r="R503" s="141">
        <f>Q503*H503</f>
        <v>8.1900000000000001E-2</v>
      </c>
      <c r="S503" s="141">
        <v>0</v>
      </c>
      <c r="T503" s="142">
        <f>S503*H503</f>
        <v>0</v>
      </c>
      <c r="AR503" s="143" t="s">
        <v>443</v>
      </c>
      <c r="AT503" s="143" t="s">
        <v>386</v>
      </c>
      <c r="AU503" s="143" t="s">
        <v>21</v>
      </c>
      <c r="AY503" s="17" t="s">
        <v>168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90</v>
      </c>
      <c r="BK503" s="144">
        <f>ROUND(I503*H503,2)</f>
        <v>0</v>
      </c>
      <c r="BL503" s="17" t="s">
        <v>339</v>
      </c>
      <c r="BM503" s="143" t="s">
        <v>1672</v>
      </c>
    </row>
    <row r="504" spans="2:65" s="12" customFormat="1" ht="10.199999999999999">
      <c r="B504" s="149"/>
      <c r="D504" s="145" t="s">
        <v>182</v>
      </c>
      <c r="E504" s="150" t="s">
        <v>44</v>
      </c>
      <c r="F504" s="151" t="s">
        <v>1673</v>
      </c>
      <c r="H504" s="152">
        <v>23.4</v>
      </c>
      <c r="I504" s="153"/>
      <c r="L504" s="149"/>
      <c r="M504" s="154"/>
      <c r="T504" s="155"/>
      <c r="AT504" s="150" t="s">
        <v>182</v>
      </c>
      <c r="AU504" s="150" t="s">
        <v>21</v>
      </c>
      <c r="AV504" s="12" t="s">
        <v>21</v>
      </c>
      <c r="AW504" s="12" t="s">
        <v>42</v>
      </c>
      <c r="AX504" s="12" t="s">
        <v>90</v>
      </c>
      <c r="AY504" s="150" t="s">
        <v>168</v>
      </c>
    </row>
    <row r="505" spans="2:65" s="12" customFormat="1" ht="10.199999999999999">
      <c r="B505" s="149"/>
      <c r="D505" s="145" t="s">
        <v>182</v>
      </c>
      <c r="F505" s="151" t="s">
        <v>1674</v>
      </c>
      <c r="H505" s="152">
        <v>81.900000000000006</v>
      </c>
      <c r="I505" s="153"/>
      <c r="L505" s="149"/>
      <c r="M505" s="154"/>
      <c r="T505" s="155"/>
      <c r="AT505" s="150" t="s">
        <v>182</v>
      </c>
      <c r="AU505" s="150" t="s">
        <v>21</v>
      </c>
      <c r="AV505" s="12" t="s">
        <v>21</v>
      </c>
      <c r="AW505" s="12" t="s">
        <v>4</v>
      </c>
      <c r="AX505" s="12" t="s">
        <v>90</v>
      </c>
      <c r="AY505" s="150" t="s">
        <v>168</v>
      </c>
    </row>
    <row r="506" spans="2:65" s="1" customFormat="1" ht="21.75" customHeight="1">
      <c r="B506" s="33"/>
      <c r="C506" s="132" t="s">
        <v>1675</v>
      </c>
      <c r="D506" s="132" t="s">
        <v>171</v>
      </c>
      <c r="E506" s="133" t="s">
        <v>1676</v>
      </c>
      <c r="F506" s="134" t="s">
        <v>1677</v>
      </c>
      <c r="G506" s="135" t="s">
        <v>253</v>
      </c>
      <c r="H506" s="136">
        <v>159.32400000000001</v>
      </c>
      <c r="I506" s="137"/>
      <c r="J506" s="138">
        <f>ROUND(I506*H506,2)</f>
        <v>0</v>
      </c>
      <c r="K506" s="134" t="s">
        <v>254</v>
      </c>
      <c r="L506" s="33"/>
      <c r="M506" s="139" t="s">
        <v>44</v>
      </c>
      <c r="N506" s="140" t="s">
        <v>53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339</v>
      </c>
      <c r="AT506" s="143" t="s">
        <v>171</v>
      </c>
      <c r="AU506" s="143" t="s">
        <v>21</v>
      </c>
      <c r="AY506" s="17" t="s">
        <v>168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90</v>
      </c>
      <c r="BK506" s="144">
        <f>ROUND(I506*H506,2)</f>
        <v>0</v>
      </c>
      <c r="BL506" s="17" t="s">
        <v>339</v>
      </c>
      <c r="BM506" s="143" t="s">
        <v>1678</v>
      </c>
    </row>
    <row r="507" spans="2:65" s="1" customFormat="1" ht="10.199999999999999">
      <c r="B507" s="33"/>
      <c r="D507" s="160" t="s">
        <v>256</v>
      </c>
      <c r="F507" s="161" t="s">
        <v>1679</v>
      </c>
      <c r="I507" s="147"/>
      <c r="L507" s="33"/>
      <c r="M507" s="148"/>
      <c r="T507" s="54"/>
      <c r="AT507" s="17" t="s">
        <v>256</v>
      </c>
      <c r="AU507" s="17" t="s">
        <v>21</v>
      </c>
    </row>
    <row r="508" spans="2:65" s="12" customFormat="1" ht="10.199999999999999">
      <c r="B508" s="149"/>
      <c r="D508" s="145" t="s">
        <v>182</v>
      </c>
      <c r="E508" s="150" t="s">
        <v>44</v>
      </c>
      <c r="F508" s="151" t="s">
        <v>1680</v>
      </c>
      <c r="H508" s="152">
        <v>159.32400000000001</v>
      </c>
      <c r="I508" s="153"/>
      <c r="L508" s="149"/>
      <c r="M508" s="154"/>
      <c r="T508" s="155"/>
      <c r="AT508" s="150" t="s">
        <v>182</v>
      </c>
      <c r="AU508" s="150" t="s">
        <v>21</v>
      </c>
      <c r="AV508" s="12" t="s">
        <v>21</v>
      </c>
      <c r="AW508" s="12" t="s">
        <v>42</v>
      </c>
      <c r="AX508" s="12" t="s">
        <v>90</v>
      </c>
      <c r="AY508" s="150" t="s">
        <v>168</v>
      </c>
    </row>
    <row r="509" spans="2:65" s="1" customFormat="1" ht="16.5" customHeight="1">
      <c r="B509" s="33"/>
      <c r="C509" s="176" t="s">
        <v>1681</v>
      </c>
      <c r="D509" s="176" t="s">
        <v>386</v>
      </c>
      <c r="E509" s="177" t="s">
        <v>1670</v>
      </c>
      <c r="F509" s="178" t="s">
        <v>1671</v>
      </c>
      <c r="G509" s="179" t="s">
        <v>1189</v>
      </c>
      <c r="H509" s="180">
        <v>557.63400000000001</v>
      </c>
      <c r="I509" s="181"/>
      <c r="J509" s="182">
        <f>ROUND(I509*H509,2)</f>
        <v>0</v>
      </c>
      <c r="K509" s="178" t="s">
        <v>254</v>
      </c>
      <c r="L509" s="183"/>
      <c r="M509" s="184" t="s">
        <v>44</v>
      </c>
      <c r="N509" s="185" t="s">
        <v>53</v>
      </c>
      <c r="P509" s="141">
        <f>O509*H509</f>
        <v>0</v>
      </c>
      <c r="Q509" s="141">
        <v>1E-3</v>
      </c>
      <c r="R509" s="141">
        <f>Q509*H509</f>
        <v>0.55763400000000007</v>
      </c>
      <c r="S509" s="141">
        <v>0</v>
      </c>
      <c r="T509" s="142">
        <f>S509*H509</f>
        <v>0</v>
      </c>
      <c r="AR509" s="143" t="s">
        <v>443</v>
      </c>
      <c r="AT509" s="143" t="s">
        <v>386</v>
      </c>
      <c r="AU509" s="143" t="s">
        <v>21</v>
      </c>
      <c r="AY509" s="17" t="s">
        <v>168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7" t="s">
        <v>90</v>
      </c>
      <c r="BK509" s="144">
        <f>ROUND(I509*H509,2)</f>
        <v>0</v>
      </c>
      <c r="BL509" s="17" t="s">
        <v>339</v>
      </c>
      <c r="BM509" s="143" t="s">
        <v>1682</v>
      </c>
    </row>
    <row r="510" spans="2:65" s="12" customFormat="1" ht="10.199999999999999">
      <c r="B510" s="149"/>
      <c r="D510" s="145" t="s">
        <v>182</v>
      </c>
      <c r="E510" s="150" t="s">
        <v>44</v>
      </c>
      <c r="F510" s="151" t="s">
        <v>1683</v>
      </c>
      <c r="H510" s="152">
        <v>159.32400000000001</v>
      </c>
      <c r="I510" s="153"/>
      <c r="L510" s="149"/>
      <c r="M510" s="154"/>
      <c r="T510" s="155"/>
      <c r="AT510" s="150" t="s">
        <v>182</v>
      </c>
      <c r="AU510" s="150" t="s">
        <v>21</v>
      </c>
      <c r="AV510" s="12" t="s">
        <v>21</v>
      </c>
      <c r="AW510" s="12" t="s">
        <v>42</v>
      </c>
      <c r="AX510" s="12" t="s">
        <v>90</v>
      </c>
      <c r="AY510" s="150" t="s">
        <v>168</v>
      </c>
    </row>
    <row r="511" spans="2:65" s="12" customFormat="1" ht="10.199999999999999">
      <c r="B511" s="149"/>
      <c r="D511" s="145" t="s">
        <v>182</v>
      </c>
      <c r="F511" s="151" t="s">
        <v>1684</v>
      </c>
      <c r="H511" s="152">
        <v>557.63400000000001</v>
      </c>
      <c r="I511" s="153"/>
      <c r="L511" s="149"/>
      <c r="M511" s="154"/>
      <c r="T511" s="155"/>
      <c r="AT511" s="150" t="s">
        <v>182</v>
      </c>
      <c r="AU511" s="150" t="s">
        <v>21</v>
      </c>
      <c r="AV511" s="12" t="s">
        <v>21</v>
      </c>
      <c r="AW511" s="12" t="s">
        <v>4</v>
      </c>
      <c r="AX511" s="12" t="s">
        <v>90</v>
      </c>
      <c r="AY511" s="150" t="s">
        <v>168</v>
      </c>
    </row>
    <row r="512" spans="2:65" s="1" customFormat="1" ht="24.15" customHeight="1">
      <c r="B512" s="33"/>
      <c r="C512" s="132" t="s">
        <v>1685</v>
      </c>
      <c r="D512" s="132" t="s">
        <v>171</v>
      </c>
      <c r="E512" s="133" t="s">
        <v>1686</v>
      </c>
      <c r="F512" s="134" t="s">
        <v>1687</v>
      </c>
      <c r="G512" s="135" t="s">
        <v>365</v>
      </c>
      <c r="H512" s="136">
        <v>0.86899999999999999</v>
      </c>
      <c r="I512" s="137"/>
      <c r="J512" s="138">
        <f>ROUND(I512*H512,2)</f>
        <v>0</v>
      </c>
      <c r="K512" s="134" t="s">
        <v>254</v>
      </c>
      <c r="L512" s="33"/>
      <c r="M512" s="139" t="s">
        <v>44</v>
      </c>
      <c r="N512" s="140" t="s">
        <v>53</v>
      </c>
      <c r="P512" s="141">
        <f>O512*H512</f>
        <v>0</v>
      </c>
      <c r="Q512" s="141">
        <v>0</v>
      </c>
      <c r="R512" s="141">
        <f>Q512*H512</f>
        <v>0</v>
      </c>
      <c r="S512" s="141">
        <v>0</v>
      </c>
      <c r="T512" s="142">
        <f>S512*H512</f>
        <v>0</v>
      </c>
      <c r="AR512" s="143" t="s">
        <v>339</v>
      </c>
      <c r="AT512" s="143" t="s">
        <v>171</v>
      </c>
      <c r="AU512" s="143" t="s">
        <v>21</v>
      </c>
      <c r="AY512" s="17" t="s">
        <v>168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7" t="s">
        <v>90</v>
      </c>
      <c r="BK512" s="144">
        <f>ROUND(I512*H512,2)</f>
        <v>0</v>
      </c>
      <c r="BL512" s="17" t="s">
        <v>339</v>
      </c>
      <c r="BM512" s="143" t="s">
        <v>1688</v>
      </c>
    </row>
    <row r="513" spans="2:65" s="1" customFormat="1" ht="10.199999999999999">
      <c r="B513" s="33"/>
      <c r="D513" s="160" t="s">
        <v>256</v>
      </c>
      <c r="F513" s="161" t="s">
        <v>1689</v>
      </c>
      <c r="I513" s="147"/>
      <c r="L513" s="33"/>
      <c r="M513" s="148"/>
      <c r="T513" s="54"/>
      <c r="AT513" s="17" t="s">
        <v>256</v>
      </c>
      <c r="AU513" s="17" t="s">
        <v>21</v>
      </c>
    </row>
    <row r="514" spans="2:65" s="11" customFormat="1" ht="22.8" customHeight="1">
      <c r="B514" s="120"/>
      <c r="D514" s="121" t="s">
        <v>81</v>
      </c>
      <c r="E514" s="130" t="s">
        <v>1690</v>
      </c>
      <c r="F514" s="130" t="s">
        <v>1691</v>
      </c>
      <c r="I514" s="123"/>
      <c r="J514" s="131">
        <f>BK514</f>
        <v>0</v>
      </c>
      <c r="L514" s="120"/>
      <c r="M514" s="125"/>
      <c r="P514" s="126">
        <f>SUM(P515:P524)</f>
        <v>0</v>
      </c>
      <c r="R514" s="126">
        <f>SUM(R515:R524)</f>
        <v>1.0065000000000001E-2</v>
      </c>
      <c r="T514" s="127">
        <f>SUM(T515:T524)</f>
        <v>0</v>
      </c>
      <c r="AR514" s="121" t="s">
        <v>21</v>
      </c>
      <c r="AT514" s="128" t="s">
        <v>81</v>
      </c>
      <c r="AU514" s="128" t="s">
        <v>90</v>
      </c>
      <c r="AY514" s="121" t="s">
        <v>168</v>
      </c>
      <c r="BK514" s="129">
        <f>SUM(BK515:BK524)</f>
        <v>0</v>
      </c>
    </row>
    <row r="515" spans="2:65" s="1" customFormat="1" ht="16.5" customHeight="1">
      <c r="B515" s="33"/>
      <c r="C515" s="132" t="s">
        <v>1692</v>
      </c>
      <c r="D515" s="132" t="s">
        <v>171</v>
      </c>
      <c r="E515" s="133" t="s">
        <v>1693</v>
      </c>
      <c r="F515" s="134" t="s">
        <v>1694</v>
      </c>
      <c r="G515" s="135" t="s">
        <v>267</v>
      </c>
      <c r="H515" s="136">
        <v>6.5</v>
      </c>
      <c r="I515" s="137"/>
      <c r="J515" s="138">
        <f>ROUND(I515*H515,2)</f>
        <v>0</v>
      </c>
      <c r="K515" s="134" t="s">
        <v>254</v>
      </c>
      <c r="L515" s="33"/>
      <c r="M515" s="139" t="s">
        <v>44</v>
      </c>
      <c r="N515" s="140" t="s">
        <v>53</v>
      </c>
      <c r="P515" s="141">
        <f>O515*H515</f>
        <v>0</v>
      </c>
      <c r="Q515" s="141">
        <v>1.1900000000000001E-3</v>
      </c>
      <c r="R515" s="141">
        <f>Q515*H515</f>
        <v>7.7350000000000006E-3</v>
      </c>
      <c r="S515" s="141">
        <v>0</v>
      </c>
      <c r="T515" s="142">
        <f>S515*H515</f>
        <v>0</v>
      </c>
      <c r="AR515" s="143" t="s">
        <v>339</v>
      </c>
      <c r="AT515" s="143" t="s">
        <v>171</v>
      </c>
      <c r="AU515" s="143" t="s">
        <v>21</v>
      </c>
      <c r="AY515" s="17" t="s">
        <v>168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7" t="s">
        <v>90</v>
      </c>
      <c r="BK515" s="144">
        <f>ROUND(I515*H515,2)</f>
        <v>0</v>
      </c>
      <c r="BL515" s="17" t="s">
        <v>339</v>
      </c>
      <c r="BM515" s="143" t="s">
        <v>1695</v>
      </c>
    </row>
    <row r="516" spans="2:65" s="1" customFormat="1" ht="10.199999999999999">
      <c r="B516" s="33"/>
      <c r="D516" s="160" t="s">
        <v>256</v>
      </c>
      <c r="F516" s="161" t="s">
        <v>1696</v>
      </c>
      <c r="I516" s="147"/>
      <c r="L516" s="33"/>
      <c r="M516" s="148"/>
      <c r="T516" s="54"/>
      <c r="AT516" s="17" t="s">
        <v>256</v>
      </c>
      <c r="AU516" s="17" t="s">
        <v>21</v>
      </c>
    </row>
    <row r="517" spans="2:65" s="12" customFormat="1" ht="10.199999999999999">
      <c r="B517" s="149"/>
      <c r="D517" s="145" t="s">
        <v>182</v>
      </c>
      <c r="E517" s="150" t="s">
        <v>44</v>
      </c>
      <c r="F517" s="151" t="s">
        <v>258</v>
      </c>
      <c r="H517" s="152">
        <v>6.5</v>
      </c>
      <c r="I517" s="153"/>
      <c r="L517" s="149"/>
      <c r="M517" s="154"/>
      <c r="T517" s="155"/>
      <c r="AT517" s="150" t="s">
        <v>182</v>
      </c>
      <c r="AU517" s="150" t="s">
        <v>21</v>
      </c>
      <c r="AV517" s="12" t="s">
        <v>21</v>
      </c>
      <c r="AW517" s="12" t="s">
        <v>42</v>
      </c>
      <c r="AX517" s="12" t="s">
        <v>90</v>
      </c>
      <c r="AY517" s="150" t="s">
        <v>168</v>
      </c>
    </row>
    <row r="518" spans="2:65" s="1" customFormat="1" ht="16.5" customHeight="1">
      <c r="B518" s="33"/>
      <c r="C518" s="176" t="s">
        <v>1697</v>
      </c>
      <c r="D518" s="176" t="s">
        <v>386</v>
      </c>
      <c r="E518" s="177" t="s">
        <v>1698</v>
      </c>
      <c r="F518" s="178" t="s">
        <v>1699</v>
      </c>
      <c r="G518" s="179" t="s">
        <v>430</v>
      </c>
      <c r="H518" s="180">
        <v>6</v>
      </c>
      <c r="I518" s="181"/>
      <c r="J518" s="182">
        <f>ROUND(I518*H518,2)</f>
        <v>0</v>
      </c>
      <c r="K518" s="178" t="s">
        <v>254</v>
      </c>
      <c r="L518" s="183"/>
      <c r="M518" s="184" t="s">
        <v>44</v>
      </c>
      <c r="N518" s="185" t="s">
        <v>53</v>
      </c>
      <c r="P518" s="141">
        <f>O518*H518</f>
        <v>0</v>
      </c>
      <c r="Q518" s="141">
        <v>3.4000000000000002E-4</v>
      </c>
      <c r="R518" s="141">
        <f>Q518*H518</f>
        <v>2.0400000000000001E-3</v>
      </c>
      <c r="S518" s="141">
        <v>0</v>
      </c>
      <c r="T518" s="142">
        <f>S518*H518</f>
        <v>0</v>
      </c>
      <c r="AR518" s="143" t="s">
        <v>443</v>
      </c>
      <c r="AT518" s="143" t="s">
        <v>386</v>
      </c>
      <c r="AU518" s="143" t="s">
        <v>21</v>
      </c>
      <c r="AY518" s="17" t="s">
        <v>168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7" t="s">
        <v>90</v>
      </c>
      <c r="BK518" s="144">
        <f>ROUND(I518*H518,2)</f>
        <v>0</v>
      </c>
      <c r="BL518" s="17" t="s">
        <v>339</v>
      </c>
      <c r="BM518" s="143" t="s">
        <v>1700</v>
      </c>
    </row>
    <row r="519" spans="2:65" s="12" customFormat="1" ht="10.199999999999999">
      <c r="B519" s="149"/>
      <c r="D519" s="145" t="s">
        <v>182</v>
      </c>
      <c r="E519" s="150" t="s">
        <v>44</v>
      </c>
      <c r="F519" s="151" t="s">
        <v>195</v>
      </c>
      <c r="H519" s="152">
        <v>6</v>
      </c>
      <c r="I519" s="153"/>
      <c r="L519" s="149"/>
      <c r="M519" s="154"/>
      <c r="T519" s="155"/>
      <c r="AT519" s="150" t="s">
        <v>182</v>
      </c>
      <c r="AU519" s="150" t="s">
        <v>21</v>
      </c>
      <c r="AV519" s="12" t="s">
        <v>21</v>
      </c>
      <c r="AW519" s="12" t="s">
        <v>42</v>
      </c>
      <c r="AX519" s="12" t="s">
        <v>90</v>
      </c>
      <c r="AY519" s="150" t="s">
        <v>168</v>
      </c>
    </row>
    <row r="520" spans="2:65" s="1" customFormat="1" ht="16.5" customHeight="1">
      <c r="B520" s="33"/>
      <c r="C520" s="132" t="s">
        <v>1701</v>
      </c>
      <c r="D520" s="132" t="s">
        <v>171</v>
      </c>
      <c r="E520" s="133" t="s">
        <v>1702</v>
      </c>
      <c r="F520" s="134" t="s">
        <v>1703</v>
      </c>
      <c r="G520" s="135" t="s">
        <v>430</v>
      </c>
      <c r="H520" s="136">
        <v>1</v>
      </c>
      <c r="I520" s="137"/>
      <c r="J520" s="138">
        <f>ROUND(I520*H520,2)</f>
        <v>0</v>
      </c>
      <c r="K520" s="134" t="s">
        <v>254</v>
      </c>
      <c r="L520" s="33"/>
      <c r="M520" s="139" t="s">
        <v>44</v>
      </c>
      <c r="N520" s="140" t="s">
        <v>53</v>
      </c>
      <c r="P520" s="141">
        <f>O520*H520</f>
        <v>0</v>
      </c>
      <c r="Q520" s="141">
        <v>2.9E-4</v>
      </c>
      <c r="R520" s="141">
        <f>Q520*H520</f>
        <v>2.9E-4</v>
      </c>
      <c r="S520" s="141">
        <v>0</v>
      </c>
      <c r="T520" s="142">
        <f>S520*H520</f>
        <v>0</v>
      </c>
      <c r="AR520" s="143" t="s">
        <v>339</v>
      </c>
      <c r="AT520" s="143" t="s">
        <v>171</v>
      </c>
      <c r="AU520" s="143" t="s">
        <v>21</v>
      </c>
      <c r="AY520" s="17" t="s">
        <v>168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90</v>
      </c>
      <c r="BK520" s="144">
        <f>ROUND(I520*H520,2)</f>
        <v>0</v>
      </c>
      <c r="BL520" s="17" t="s">
        <v>339</v>
      </c>
      <c r="BM520" s="143" t="s">
        <v>1704</v>
      </c>
    </row>
    <row r="521" spans="2:65" s="1" customFormat="1" ht="10.199999999999999">
      <c r="B521" s="33"/>
      <c r="D521" s="160" t="s">
        <v>256</v>
      </c>
      <c r="F521" s="161" t="s">
        <v>1705</v>
      </c>
      <c r="I521" s="147"/>
      <c r="L521" s="33"/>
      <c r="M521" s="148"/>
      <c r="T521" s="54"/>
      <c r="AT521" s="17" t="s">
        <v>256</v>
      </c>
      <c r="AU521" s="17" t="s">
        <v>21</v>
      </c>
    </row>
    <row r="522" spans="2:65" s="12" customFormat="1" ht="10.199999999999999">
      <c r="B522" s="149"/>
      <c r="D522" s="145" t="s">
        <v>182</v>
      </c>
      <c r="E522" s="150" t="s">
        <v>44</v>
      </c>
      <c r="F522" s="151" t="s">
        <v>90</v>
      </c>
      <c r="H522" s="152">
        <v>1</v>
      </c>
      <c r="I522" s="153"/>
      <c r="L522" s="149"/>
      <c r="M522" s="154"/>
      <c r="T522" s="155"/>
      <c r="AT522" s="150" t="s">
        <v>182</v>
      </c>
      <c r="AU522" s="150" t="s">
        <v>21</v>
      </c>
      <c r="AV522" s="12" t="s">
        <v>21</v>
      </c>
      <c r="AW522" s="12" t="s">
        <v>42</v>
      </c>
      <c r="AX522" s="12" t="s">
        <v>90</v>
      </c>
      <c r="AY522" s="150" t="s">
        <v>168</v>
      </c>
    </row>
    <row r="523" spans="2:65" s="1" customFormat="1" ht="24.15" customHeight="1">
      <c r="B523" s="33"/>
      <c r="C523" s="132" t="s">
        <v>1706</v>
      </c>
      <c r="D523" s="132" t="s">
        <v>171</v>
      </c>
      <c r="E523" s="133" t="s">
        <v>1707</v>
      </c>
      <c r="F523" s="134" t="s">
        <v>1708</v>
      </c>
      <c r="G523" s="135" t="s">
        <v>365</v>
      </c>
      <c r="H523" s="136">
        <v>0.01</v>
      </c>
      <c r="I523" s="137"/>
      <c r="J523" s="138">
        <f>ROUND(I523*H523,2)</f>
        <v>0</v>
      </c>
      <c r="K523" s="134" t="s">
        <v>254</v>
      </c>
      <c r="L523" s="33"/>
      <c r="M523" s="139" t="s">
        <v>44</v>
      </c>
      <c r="N523" s="140" t="s">
        <v>53</v>
      </c>
      <c r="P523" s="141">
        <f>O523*H523</f>
        <v>0</v>
      </c>
      <c r="Q523" s="141">
        <v>0</v>
      </c>
      <c r="R523" s="141">
        <f>Q523*H523</f>
        <v>0</v>
      </c>
      <c r="S523" s="141">
        <v>0</v>
      </c>
      <c r="T523" s="142">
        <f>S523*H523</f>
        <v>0</v>
      </c>
      <c r="AR523" s="143" t="s">
        <v>339</v>
      </c>
      <c r="AT523" s="143" t="s">
        <v>171</v>
      </c>
      <c r="AU523" s="143" t="s">
        <v>21</v>
      </c>
      <c r="AY523" s="17" t="s">
        <v>168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7" t="s">
        <v>90</v>
      </c>
      <c r="BK523" s="144">
        <f>ROUND(I523*H523,2)</f>
        <v>0</v>
      </c>
      <c r="BL523" s="17" t="s">
        <v>339</v>
      </c>
      <c r="BM523" s="143" t="s">
        <v>1709</v>
      </c>
    </row>
    <row r="524" spans="2:65" s="1" customFormat="1" ht="10.199999999999999">
      <c r="B524" s="33"/>
      <c r="D524" s="160" t="s">
        <v>256</v>
      </c>
      <c r="F524" s="161" t="s">
        <v>1710</v>
      </c>
      <c r="I524" s="147"/>
      <c r="L524" s="33"/>
      <c r="M524" s="148"/>
      <c r="T524" s="54"/>
      <c r="AT524" s="17" t="s">
        <v>256</v>
      </c>
      <c r="AU524" s="17" t="s">
        <v>21</v>
      </c>
    </row>
    <row r="525" spans="2:65" s="11" customFormat="1" ht="22.8" customHeight="1">
      <c r="B525" s="120"/>
      <c r="D525" s="121" t="s">
        <v>81</v>
      </c>
      <c r="E525" s="130" t="s">
        <v>1711</v>
      </c>
      <c r="F525" s="130" t="s">
        <v>1712</v>
      </c>
      <c r="I525" s="123"/>
      <c r="J525" s="131">
        <f>BK525</f>
        <v>0</v>
      </c>
      <c r="L525" s="120"/>
      <c r="M525" s="125"/>
      <c r="P525" s="126">
        <f>SUM(P526:P530)</f>
        <v>0</v>
      </c>
      <c r="R525" s="126">
        <f>SUM(R526:R530)</f>
        <v>6.8169999999999993E-3</v>
      </c>
      <c r="T525" s="127">
        <f>SUM(T526:T530)</f>
        <v>0</v>
      </c>
      <c r="AR525" s="121" t="s">
        <v>21</v>
      </c>
      <c r="AT525" s="128" t="s">
        <v>81</v>
      </c>
      <c r="AU525" s="128" t="s">
        <v>90</v>
      </c>
      <c r="AY525" s="121" t="s">
        <v>168</v>
      </c>
      <c r="BK525" s="129">
        <f>SUM(BK526:BK530)</f>
        <v>0</v>
      </c>
    </row>
    <row r="526" spans="2:65" s="1" customFormat="1" ht="24.15" customHeight="1">
      <c r="B526" s="33"/>
      <c r="C526" s="132" t="s">
        <v>1713</v>
      </c>
      <c r="D526" s="132" t="s">
        <v>171</v>
      </c>
      <c r="E526" s="133" t="s">
        <v>1714</v>
      </c>
      <c r="F526" s="134" t="s">
        <v>1715</v>
      </c>
      <c r="G526" s="135" t="s">
        <v>267</v>
      </c>
      <c r="H526" s="136">
        <v>1.7</v>
      </c>
      <c r="I526" s="137"/>
      <c r="J526" s="138">
        <f>ROUND(I526*H526,2)</f>
        <v>0</v>
      </c>
      <c r="K526" s="134" t="s">
        <v>254</v>
      </c>
      <c r="L526" s="33"/>
      <c r="M526" s="139" t="s">
        <v>44</v>
      </c>
      <c r="N526" s="140" t="s">
        <v>53</v>
      </c>
      <c r="P526" s="141">
        <f>O526*H526</f>
        <v>0</v>
      </c>
      <c r="Q526" s="141">
        <v>4.0099999999999997E-3</v>
      </c>
      <c r="R526" s="141">
        <f>Q526*H526</f>
        <v>6.8169999999999993E-3</v>
      </c>
      <c r="S526" s="141">
        <v>0</v>
      </c>
      <c r="T526" s="142">
        <f>S526*H526</f>
        <v>0</v>
      </c>
      <c r="AR526" s="143" t="s">
        <v>339</v>
      </c>
      <c r="AT526" s="143" t="s">
        <v>171</v>
      </c>
      <c r="AU526" s="143" t="s">
        <v>21</v>
      </c>
      <c r="AY526" s="17" t="s">
        <v>168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90</v>
      </c>
      <c r="BK526" s="144">
        <f>ROUND(I526*H526,2)</f>
        <v>0</v>
      </c>
      <c r="BL526" s="17" t="s">
        <v>339</v>
      </c>
      <c r="BM526" s="143" t="s">
        <v>1716</v>
      </c>
    </row>
    <row r="527" spans="2:65" s="1" customFormat="1" ht="10.199999999999999">
      <c r="B527" s="33"/>
      <c r="D527" s="160" t="s">
        <v>256</v>
      </c>
      <c r="F527" s="161" t="s">
        <v>1717</v>
      </c>
      <c r="I527" s="147"/>
      <c r="L527" s="33"/>
      <c r="M527" s="148"/>
      <c r="T527" s="54"/>
      <c r="AT527" s="17" t="s">
        <v>256</v>
      </c>
      <c r="AU527" s="17" t="s">
        <v>21</v>
      </c>
    </row>
    <row r="528" spans="2:65" s="12" customFormat="1" ht="10.199999999999999">
      <c r="B528" s="149"/>
      <c r="D528" s="145" t="s">
        <v>182</v>
      </c>
      <c r="E528" s="150" t="s">
        <v>44</v>
      </c>
      <c r="F528" s="151" t="s">
        <v>1718</v>
      </c>
      <c r="H528" s="152">
        <v>1.7</v>
      </c>
      <c r="I528" s="153"/>
      <c r="L528" s="149"/>
      <c r="M528" s="154"/>
      <c r="T528" s="155"/>
      <c r="AT528" s="150" t="s">
        <v>182</v>
      </c>
      <c r="AU528" s="150" t="s">
        <v>21</v>
      </c>
      <c r="AV528" s="12" t="s">
        <v>21</v>
      </c>
      <c r="AW528" s="12" t="s">
        <v>42</v>
      </c>
      <c r="AX528" s="12" t="s">
        <v>90</v>
      </c>
      <c r="AY528" s="150" t="s">
        <v>168</v>
      </c>
    </row>
    <row r="529" spans="2:65" s="1" customFormat="1" ht="24.15" customHeight="1">
      <c r="B529" s="33"/>
      <c r="C529" s="132" t="s">
        <v>1719</v>
      </c>
      <c r="D529" s="132" t="s">
        <v>171</v>
      </c>
      <c r="E529" s="133" t="s">
        <v>1720</v>
      </c>
      <c r="F529" s="134" t="s">
        <v>1721</v>
      </c>
      <c r="G529" s="135" t="s">
        <v>365</v>
      </c>
      <c r="H529" s="136">
        <v>7.0000000000000001E-3</v>
      </c>
      <c r="I529" s="137"/>
      <c r="J529" s="138">
        <f>ROUND(I529*H529,2)</f>
        <v>0</v>
      </c>
      <c r="K529" s="134" t="s">
        <v>254</v>
      </c>
      <c r="L529" s="33"/>
      <c r="M529" s="139" t="s">
        <v>44</v>
      </c>
      <c r="N529" s="140" t="s">
        <v>53</v>
      </c>
      <c r="P529" s="141">
        <f>O529*H529</f>
        <v>0</v>
      </c>
      <c r="Q529" s="141">
        <v>0</v>
      </c>
      <c r="R529" s="141">
        <f>Q529*H529</f>
        <v>0</v>
      </c>
      <c r="S529" s="141">
        <v>0</v>
      </c>
      <c r="T529" s="142">
        <f>S529*H529</f>
        <v>0</v>
      </c>
      <c r="AR529" s="143" t="s">
        <v>339</v>
      </c>
      <c r="AT529" s="143" t="s">
        <v>171</v>
      </c>
      <c r="AU529" s="143" t="s">
        <v>21</v>
      </c>
      <c r="AY529" s="17" t="s">
        <v>168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90</v>
      </c>
      <c r="BK529" s="144">
        <f>ROUND(I529*H529,2)</f>
        <v>0</v>
      </c>
      <c r="BL529" s="17" t="s">
        <v>339</v>
      </c>
      <c r="BM529" s="143" t="s">
        <v>1722</v>
      </c>
    </row>
    <row r="530" spans="2:65" s="1" customFormat="1" ht="10.199999999999999">
      <c r="B530" s="33"/>
      <c r="D530" s="160" t="s">
        <v>256</v>
      </c>
      <c r="F530" s="161" t="s">
        <v>1723</v>
      </c>
      <c r="I530" s="147"/>
      <c r="L530" s="33"/>
      <c r="M530" s="148"/>
      <c r="T530" s="54"/>
      <c r="AT530" s="17" t="s">
        <v>256</v>
      </c>
      <c r="AU530" s="17" t="s">
        <v>21</v>
      </c>
    </row>
    <row r="531" spans="2:65" s="11" customFormat="1" ht="22.8" customHeight="1">
      <c r="B531" s="120"/>
      <c r="D531" s="121" t="s">
        <v>81</v>
      </c>
      <c r="E531" s="130" t="s">
        <v>1724</v>
      </c>
      <c r="F531" s="130" t="s">
        <v>1725</v>
      </c>
      <c r="I531" s="123"/>
      <c r="J531" s="131">
        <f>BK531</f>
        <v>0</v>
      </c>
      <c r="L531" s="120"/>
      <c r="M531" s="125"/>
      <c r="P531" s="126">
        <f>SUM(P532:P552)</f>
        <v>0</v>
      </c>
      <c r="R531" s="126">
        <f>SUM(R532:R552)</f>
        <v>0.372</v>
      </c>
      <c r="T531" s="127">
        <f>SUM(T532:T552)</f>
        <v>2.0249999999999999</v>
      </c>
      <c r="AR531" s="121" t="s">
        <v>21</v>
      </c>
      <c r="AT531" s="128" t="s">
        <v>81</v>
      </c>
      <c r="AU531" s="128" t="s">
        <v>90</v>
      </c>
      <c r="AY531" s="121" t="s">
        <v>168</v>
      </c>
      <c r="BK531" s="129">
        <f>SUM(BK532:BK552)</f>
        <v>0</v>
      </c>
    </row>
    <row r="532" spans="2:65" s="1" customFormat="1" ht="16.5" customHeight="1">
      <c r="B532" s="33"/>
      <c r="C532" s="132" t="s">
        <v>1726</v>
      </c>
      <c r="D532" s="132" t="s">
        <v>171</v>
      </c>
      <c r="E532" s="133" t="s">
        <v>1727</v>
      </c>
      <c r="F532" s="134" t="s">
        <v>1728</v>
      </c>
      <c r="G532" s="135" t="s">
        <v>267</v>
      </c>
      <c r="H532" s="136">
        <v>81</v>
      </c>
      <c r="I532" s="137"/>
      <c r="J532" s="138">
        <f>ROUND(I532*H532,2)</f>
        <v>0</v>
      </c>
      <c r="K532" s="134" t="s">
        <v>254</v>
      </c>
      <c r="L532" s="33"/>
      <c r="M532" s="139" t="s">
        <v>44</v>
      </c>
      <c r="N532" s="140" t="s">
        <v>53</v>
      </c>
      <c r="P532" s="141">
        <f>O532*H532</f>
        <v>0</v>
      </c>
      <c r="Q532" s="141">
        <v>0</v>
      </c>
      <c r="R532" s="141">
        <f>Q532*H532</f>
        <v>0</v>
      </c>
      <c r="S532" s="141">
        <v>2.5000000000000001E-2</v>
      </c>
      <c r="T532" s="142">
        <f>S532*H532</f>
        <v>2.0249999999999999</v>
      </c>
      <c r="AR532" s="143" t="s">
        <v>339</v>
      </c>
      <c r="AT532" s="143" t="s">
        <v>171</v>
      </c>
      <c r="AU532" s="143" t="s">
        <v>21</v>
      </c>
      <c r="AY532" s="17" t="s">
        <v>168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7" t="s">
        <v>90</v>
      </c>
      <c r="BK532" s="144">
        <f>ROUND(I532*H532,2)</f>
        <v>0</v>
      </c>
      <c r="BL532" s="17" t="s">
        <v>339</v>
      </c>
      <c r="BM532" s="143" t="s">
        <v>1729</v>
      </c>
    </row>
    <row r="533" spans="2:65" s="1" customFormat="1" ht="10.199999999999999">
      <c r="B533" s="33"/>
      <c r="D533" s="160" t="s">
        <v>256</v>
      </c>
      <c r="F533" s="161" t="s">
        <v>1730</v>
      </c>
      <c r="I533" s="147"/>
      <c r="L533" s="33"/>
      <c r="M533" s="148"/>
      <c r="T533" s="54"/>
      <c r="AT533" s="17" t="s">
        <v>256</v>
      </c>
      <c r="AU533" s="17" t="s">
        <v>21</v>
      </c>
    </row>
    <row r="534" spans="2:65" s="12" customFormat="1" ht="10.199999999999999">
      <c r="B534" s="149"/>
      <c r="D534" s="145" t="s">
        <v>182</v>
      </c>
      <c r="E534" s="150" t="s">
        <v>44</v>
      </c>
      <c r="F534" s="151" t="s">
        <v>1003</v>
      </c>
      <c r="H534" s="152">
        <v>81</v>
      </c>
      <c r="I534" s="153"/>
      <c r="L534" s="149"/>
      <c r="M534" s="154"/>
      <c r="T534" s="155"/>
      <c r="AT534" s="150" t="s">
        <v>182</v>
      </c>
      <c r="AU534" s="150" t="s">
        <v>21</v>
      </c>
      <c r="AV534" s="12" t="s">
        <v>21</v>
      </c>
      <c r="AW534" s="12" t="s">
        <v>42</v>
      </c>
      <c r="AX534" s="12" t="s">
        <v>90</v>
      </c>
      <c r="AY534" s="150" t="s">
        <v>168</v>
      </c>
    </row>
    <row r="535" spans="2:65" s="1" customFormat="1" ht="16.5" customHeight="1">
      <c r="B535" s="33"/>
      <c r="C535" s="132" t="s">
        <v>1731</v>
      </c>
      <c r="D535" s="132" t="s">
        <v>171</v>
      </c>
      <c r="E535" s="133" t="s">
        <v>1732</v>
      </c>
      <c r="F535" s="134" t="s">
        <v>1733</v>
      </c>
      <c r="G535" s="135" t="s">
        <v>1014</v>
      </c>
      <c r="H535" s="136">
        <v>1</v>
      </c>
      <c r="I535" s="137"/>
      <c r="J535" s="138">
        <f>ROUND(I535*H535,2)</f>
        <v>0</v>
      </c>
      <c r="K535" s="134" t="s">
        <v>44</v>
      </c>
      <c r="L535" s="33"/>
      <c r="M535" s="139" t="s">
        <v>44</v>
      </c>
      <c r="N535" s="140" t="s">
        <v>53</v>
      </c>
      <c r="P535" s="141">
        <f>O535*H535</f>
        <v>0</v>
      </c>
      <c r="Q535" s="141">
        <v>0.372</v>
      </c>
      <c r="R535" s="141">
        <f>Q535*H535</f>
        <v>0.372</v>
      </c>
      <c r="S535" s="141">
        <v>0</v>
      </c>
      <c r="T535" s="142">
        <f>S535*H535</f>
        <v>0</v>
      </c>
      <c r="AR535" s="143" t="s">
        <v>339</v>
      </c>
      <c r="AT535" s="143" t="s">
        <v>171</v>
      </c>
      <c r="AU535" s="143" t="s">
        <v>21</v>
      </c>
      <c r="AY535" s="17" t="s">
        <v>168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7" t="s">
        <v>90</v>
      </c>
      <c r="BK535" s="144">
        <f>ROUND(I535*H535,2)</f>
        <v>0</v>
      </c>
      <c r="BL535" s="17" t="s">
        <v>339</v>
      </c>
      <c r="BM535" s="143" t="s">
        <v>1734</v>
      </c>
    </row>
    <row r="536" spans="2:65" s="12" customFormat="1" ht="10.199999999999999">
      <c r="B536" s="149"/>
      <c r="D536" s="145" t="s">
        <v>182</v>
      </c>
      <c r="E536" s="150" t="s">
        <v>44</v>
      </c>
      <c r="F536" s="151" t="s">
        <v>90</v>
      </c>
      <c r="H536" s="152">
        <v>1</v>
      </c>
      <c r="I536" s="153"/>
      <c r="L536" s="149"/>
      <c r="M536" s="154"/>
      <c r="T536" s="155"/>
      <c r="AT536" s="150" t="s">
        <v>182</v>
      </c>
      <c r="AU536" s="150" t="s">
        <v>21</v>
      </c>
      <c r="AV536" s="12" t="s">
        <v>21</v>
      </c>
      <c r="AW536" s="12" t="s">
        <v>42</v>
      </c>
      <c r="AX536" s="12" t="s">
        <v>90</v>
      </c>
      <c r="AY536" s="150" t="s">
        <v>168</v>
      </c>
    </row>
    <row r="537" spans="2:65" s="1" customFormat="1" ht="16.5" customHeight="1">
      <c r="B537" s="33"/>
      <c r="C537" s="176" t="s">
        <v>1735</v>
      </c>
      <c r="D537" s="176" t="s">
        <v>386</v>
      </c>
      <c r="E537" s="177" t="s">
        <v>1736</v>
      </c>
      <c r="F537" s="178" t="s">
        <v>1737</v>
      </c>
      <c r="G537" s="179" t="s">
        <v>430</v>
      </c>
      <c r="H537" s="180">
        <v>1</v>
      </c>
      <c r="I537" s="181"/>
      <c r="J537" s="182">
        <f>ROUND(I537*H537,2)</f>
        <v>0</v>
      </c>
      <c r="K537" s="178" t="s">
        <v>44</v>
      </c>
      <c r="L537" s="183"/>
      <c r="M537" s="184" t="s">
        <v>44</v>
      </c>
      <c r="N537" s="185" t="s">
        <v>53</v>
      </c>
      <c r="P537" s="141">
        <f>O537*H537</f>
        <v>0</v>
      </c>
      <c r="Q537" s="141">
        <v>0</v>
      </c>
      <c r="R537" s="141">
        <f>Q537*H537</f>
        <v>0</v>
      </c>
      <c r="S537" s="141">
        <v>0</v>
      </c>
      <c r="T537" s="142">
        <f>S537*H537</f>
        <v>0</v>
      </c>
      <c r="AR537" s="143" t="s">
        <v>443</v>
      </c>
      <c r="AT537" s="143" t="s">
        <v>386</v>
      </c>
      <c r="AU537" s="143" t="s">
        <v>21</v>
      </c>
      <c r="AY537" s="17" t="s">
        <v>168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90</v>
      </c>
      <c r="BK537" s="144">
        <f>ROUND(I537*H537,2)</f>
        <v>0</v>
      </c>
      <c r="BL537" s="17" t="s">
        <v>339</v>
      </c>
      <c r="BM537" s="143" t="s">
        <v>1738</v>
      </c>
    </row>
    <row r="538" spans="2:65" s="12" customFormat="1" ht="10.199999999999999">
      <c r="B538" s="149"/>
      <c r="D538" s="145" t="s">
        <v>182</v>
      </c>
      <c r="E538" s="150" t="s">
        <v>44</v>
      </c>
      <c r="F538" s="151" t="s">
        <v>90</v>
      </c>
      <c r="H538" s="152">
        <v>1</v>
      </c>
      <c r="I538" s="153"/>
      <c r="L538" s="149"/>
      <c r="M538" s="154"/>
      <c r="T538" s="155"/>
      <c r="AT538" s="150" t="s">
        <v>182</v>
      </c>
      <c r="AU538" s="150" t="s">
        <v>21</v>
      </c>
      <c r="AV538" s="12" t="s">
        <v>21</v>
      </c>
      <c r="AW538" s="12" t="s">
        <v>42</v>
      </c>
      <c r="AX538" s="12" t="s">
        <v>90</v>
      </c>
      <c r="AY538" s="150" t="s">
        <v>168</v>
      </c>
    </row>
    <row r="539" spans="2:65" s="1" customFormat="1" ht="16.5" customHeight="1">
      <c r="B539" s="33"/>
      <c r="C539" s="176" t="s">
        <v>1739</v>
      </c>
      <c r="D539" s="176" t="s">
        <v>386</v>
      </c>
      <c r="E539" s="177" t="s">
        <v>1740</v>
      </c>
      <c r="F539" s="178" t="s">
        <v>1741</v>
      </c>
      <c r="G539" s="179" t="s">
        <v>430</v>
      </c>
      <c r="H539" s="180">
        <v>1</v>
      </c>
      <c r="I539" s="181"/>
      <c r="J539" s="182">
        <f>ROUND(I539*H539,2)</f>
        <v>0</v>
      </c>
      <c r="K539" s="178" t="s">
        <v>44</v>
      </c>
      <c r="L539" s="183"/>
      <c r="M539" s="184" t="s">
        <v>44</v>
      </c>
      <c r="N539" s="185" t="s">
        <v>53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443</v>
      </c>
      <c r="AT539" s="143" t="s">
        <v>386</v>
      </c>
      <c r="AU539" s="143" t="s">
        <v>21</v>
      </c>
      <c r="AY539" s="17" t="s">
        <v>168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7" t="s">
        <v>90</v>
      </c>
      <c r="BK539" s="144">
        <f>ROUND(I539*H539,2)</f>
        <v>0</v>
      </c>
      <c r="BL539" s="17" t="s">
        <v>339</v>
      </c>
      <c r="BM539" s="143" t="s">
        <v>1742</v>
      </c>
    </row>
    <row r="540" spans="2:65" s="12" customFormat="1" ht="10.199999999999999">
      <c r="B540" s="149"/>
      <c r="D540" s="145" t="s">
        <v>182</v>
      </c>
      <c r="E540" s="150" t="s">
        <v>44</v>
      </c>
      <c r="F540" s="151" t="s">
        <v>90</v>
      </c>
      <c r="H540" s="152">
        <v>1</v>
      </c>
      <c r="I540" s="153"/>
      <c r="L540" s="149"/>
      <c r="M540" s="154"/>
      <c r="T540" s="155"/>
      <c r="AT540" s="150" t="s">
        <v>182</v>
      </c>
      <c r="AU540" s="150" t="s">
        <v>21</v>
      </c>
      <c r="AV540" s="12" t="s">
        <v>21</v>
      </c>
      <c r="AW540" s="12" t="s">
        <v>42</v>
      </c>
      <c r="AX540" s="12" t="s">
        <v>90</v>
      </c>
      <c r="AY540" s="150" t="s">
        <v>168</v>
      </c>
    </row>
    <row r="541" spans="2:65" s="1" customFormat="1" ht="16.5" customHeight="1">
      <c r="B541" s="33"/>
      <c r="C541" s="176" t="s">
        <v>1743</v>
      </c>
      <c r="D541" s="176" t="s">
        <v>386</v>
      </c>
      <c r="E541" s="177" t="s">
        <v>1744</v>
      </c>
      <c r="F541" s="178" t="s">
        <v>1745</v>
      </c>
      <c r="G541" s="179" t="s">
        <v>430</v>
      </c>
      <c r="H541" s="180">
        <v>1</v>
      </c>
      <c r="I541" s="181"/>
      <c r="J541" s="182">
        <f>ROUND(I541*H541,2)</f>
        <v>0</v>
      </c>
      <c r="K541" s="178" t="s">
        <v>44</v>
      </c>
      <c r="L541" s="183"/>
      <c r="M541" s="184" t="s">
        <v>44</v>
      </c>
      <c r="N541" s="185" t="s">
        <v>53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443</v>
      </c>
      <c r="AT541" s="143" t="s">
        <v>386</v>
      </c>
      <c r="AU541" s="143" t="s">
        <v>21</v>
      </c>
      <c r="AY541" s="17" t="s">
        <v>168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7" t="s">
        <v>90</v>
      </c>
      <c r="BK541" s="144">
        <f>ROUND(I541*H541,2)</f>
        <v>0</v>
      </c>
      <c r="BL541" s="17" t="s">
        <v>339</v>
      </c>
      <c r="BM541" s="143" t="s">
        <v>1746</v>
      </c>
    </row>
    <row r="542" spans="2:65" s="12" customFormat="1" ht="10.199999999999999">
      <c r="B542" s="149"/>
      <c r="D542" s="145" t="s">
        <v>182</v>
      </c>
      <c r="E542" s="150" t="s">
        <v>44</v>
      </c>
      <c r="F542" s="151" t="s">
        <v>90</v>
      </c>
      <c r="H542" s="152">
        <v>1</v>
      </c>
      <c r="I542" s="153"/>
      <c r="L542" s="149"/>
      <c r="M542" s="154"/>
      <c r="T542" s="155"/>
      <c r="AT542" s="150" t="s">
        <v>182</v>
      </c>
      <c r="AU542" s="150" t="s">
        <v>21</v>
      </c>
      <c r="AV542" s="12" t="s">
        <v>21</v>
      </c>
      <c r="AW542" s="12" t="s">
        <v>42</v>
      </c>
      <c r="AX542" s="12" t="s">
        <v>90</v>
      </c>
      <c r="AY542" s="150" t="s">
        <v>168</v>
      </c>
    </row>
    <row r="543" spans="2:65" s="1" customFormat="1" ht="16.5" customHeight="1">
      <c r="B543" s="33"/>
      <c r="C543" s="176" t="s">
        <v>1747</v>
      </c>
      <c r="D543" s="176" t="s">
        <v>386</v>
      </c>
      <c r="E543" s="177" t="s">
        <v>1748</v>
      </c>
      <c r="F543" s="178" t="s">
        <v>1749</v>
      </c>
      <c r="G543" s="179" t="s">
        <v>430</v>
      </c>
      <c r="H543" s="180">
        <v>2</v>
      </c>
      <c r="I543" s="181"/>
      <c r="J543" s="182">
        <f>ROUND(I543*H543,2)</f>
        <v>0</v>
      </c>
      <c r="K543" s="178" t="s">
        <v>44</v>
      </c>
      <c r="L543" s="183"/>
      <c r="M543" s="184" t="s">
        <v>44</v>
      </c>
      <c r="N543" s="185" t="s">
        <v>53</v>
      </c>
      <c r="P543" s="141">
        <f>O543*H543</f>
        <v>0</v>
      </c>
      <c r="Q543" s="141">
        <v>0</v>
      </c>
      <c r="R543" s="141">
        <f>Q543*H543</f>
        <v>0</v>
      </c>
      <c r="S543" s="141">
        <v>0</v>
      </c>
      <c r="T543" s="142">
        <f>S543*H543</f>
        <v>0</v>
      </c>
      <c r="AR543" s="143" t="s">
        <v>443</v>
      </c>
      <c r="AT543" s="143" t="s">
        <v>386</v>
      </c>
      <c r="AU543" s="143" t="s">
        <v>21</v>
      </c>
      <c r="AY543" s="17" t="s">
        <v>168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7" t="s">
        <v>90</v>
      </c>
      <c r="BK543" s="144">
        <f>ROUND(I543*H543,2)</f>
        <v>0</v>
      </c>
      <c r="BL543" s="17" t="s">
        <v>339</v>
      </c>
      <c r="BM543" s="143" t="s">
        <v>1750</v>
      </c>
    </row>
    <row r="544" spans="2:65" s="12" customFormat="1" ht="10.199999999999999">
      <c r="B544" s="149"/>
      <c r="D544" s="145" t="s">
        <v>182</v>
      </c>
      <c r="E544" s="150" t="s">
        <v>44</v>
      </c>
      <c r="F544" s="151" t="s">
        <v>21</v>
      </c>
      <c r="H544" s="152">
        <v>2</v>
      </c>
      <c r="I544" s="153"/>
      <c r="L544" s="149"/>
      <c r="M544" s="154"/>
      <c r="T544" s="155"/>
      <c r="AT544" s="150" t="s">
        <v>182</v>
      </c>
      <c r="AU544" s="150" t="s">
        <v>21</v>
      </c>
      <c r="AV544" s="12" t="s">
        <v>21</v>
      </c>
      <c r="AW544" s="12" t="s">
        <v>42</v>
      </c>
      <c r="AX544" s="12" t="s">
        <v>90</v>
      </c>
      <c r="AY544" s="150" t="s">
        <v>168</v>
      </c>
    </row>
    <row r="545" spans="2:65" s="1" customFormat="1" ht="16.5" customHeight="1">
      <c r="B545" s="33"/>
      <c r="C545" s="176" t="s">
        <v>1751</v>
      </c>
      <c r="D545" s="176" t="s">
        <v>386</v>
      </c>
      <c r="E545" s="177" t="s">
        <v>1752</v>
      </c>
      <c r="F545" s="178" t="s">
        <v>1753</v>
      </c>
      <c r="G545" s="179" t="s">
        <v>430</v>
      </c>
      <c r="H545" s="180">
        <v>2</v>
      </c>
      <c r="I545" s="181"/>
      <c r="J545" s="182">
        <f>ROUND(I545*H545,2)</f>
        <v>0</v>
      </c>
      <c r="K545" s="178" t="s">
        <v>44</v>
      </c>
      <c r="L545" s="183"/>
      <c r="M545" s="184" t="s">
        <v>44</v>
      </c>
      <c r="N545" s="185" t="s">
        <v>53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443</v>
      </c>
      <c r="AT545" s="143" t="s">
        <v>386</v>
      </c>
      <c r="AU545" s="143" t="s">
        <v>21</v>
      </c>
      <c r="AY545" s="17" t="s">
        <v>168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7" t="s">
        <v>90</v>
      </c>
      <c r="BK545" s="144">
        <f>ROUND(I545*H545,2)</f>
        <v>0</v>
      </c>
      <c r="BL545" s="17" t="s">
        <v>339</v>
      </c>
      <c r="BM545" s="143" t="s">
        <v>1754</v>
      </c>
    </row>
    <row r="546" spans="2:65" s="12" customFormat="1" ht="10.199999999999999">
      <c r="B546" s="149"/>
      <c r="D546" s="145" t="s">
        <v>182</v>
      </c>
      <c r="E546" s="150" t="s">
        <v>44</v>
      </c>
      <c r="F546" s="151" t="s">
        <v>21</v>
      </c>
      <c r="H546" s="152">
        <v>2</v>
      </c>
      <c r="I546" s="153"/>
      <c r="L546" s="149"/>
      <c r="M546" s="154"/>
      <c r="T546" s="155"/>
      <c r="AT546" s="150" t="s">
        <v>182</v>
      </c>
      <c r="AU546" s="150" t="s">
        <v>21</v>
      </c>
      <c r="AV546" s="12" t="s">
        <v>21</v>
      </c>
      <c r="AW546" s="12" t="s">
        <v>42</v>
      </c>
      <c r="AX546" s="12" t="s">
        <v>90</v>
      </c>
      <c r="AY546" s="150" t="s">
        <v>168</v>
      </c>
    </row>
    <row r="547" spans="2:65" s="1" customFormat="1" ht="16.5" customHeight="1">
      <c r="B547" s="33"/>
      <c r="C547" s="176" t="s">
        <v>1755</v>
      </c>
      <c r="D547" s="176" t="s">
        <v>386</v>
      </c>
      <c r="E547" s="177" t="s">
        <v>1756</v>
      </c>
      <c r="F547" s="178" t="s">
        <v>1757</v>
      </c>
      <c r="G547" s="179" t="s">
        <v>430</v>
      </c>
      <c r="H547" s="180">
        <v>2</v>
      </c>
      <c r="I547" s="181"/>
      <c r="J547" s="182">
        <f>ROUND(I547*H547,2)</f>
        <v>0</v>
      </c>
      <c r="K547" s="178" t="s">
        <v>44</v>
      </c>
      <c r="L547" s="183"/>
      <c r="M547" s="184" t="s">
        <v>44</v>
      </c>
      <c r="N547" s="185" t="s">
        <v>53</v>
      </c>
      <c r="P547" s="141">
        <f>O547*H547</f>
        <v>0</v>
      </c>
      <c r="Q547" s="141">
        <v>0</v>
      </c>
      <c r="R547" s="141">
        <f>Q547*H547</f>
        <v>0</v>
      </c>
      <c r="S547" s="141">
        <v>0</v>
      </c>
      <c r="T547" s="142">
        <f>S547*H547</f>
        <v>0</v>
      </c>
      <c r="AR547" s="143" t="s">
        <v>443</v>
      </c>
      <c r="AT547" s="143" t="s">
        <v>386</v>
      </c>
      <c r="AU547" s="143" t="s">
        <v>21</v>
      </c>
      <c r="AY547" s="17" t="s">
        <v>168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7" t="s">
        <v>90</v>
      </c>
      <c r="BK547" s="144">
        <f>ROUND(I547*H547,2)</f>
        <v>0</v>
      </c>
      <c r="BL547" s="17" t="s">
        <v>339</v>
      </c>
      <c r="BM547" s="143" t="s">
        <v>1758</v>
      </c>
    </row>
    <row r="548" spans="2:65" s="12" customFormat="1" ht="10.199999999999999">
      <c r="B548" s="149"/>
      <c r="D548" s="145" t="s">
        <v>182</v>
      </c>
      <c r="E548" s="150" t="s">
        <v>44</v>
      </c>
      <c r="F548" s="151" t="s">
        <v>21</v>
      </c>
      <c r="H548" s="152">
        <v>2</v>
      </c>
      <c r="I548" s="153"/>
      <c r="L548" s="149"/>
      <c r="M548" s="154"/>
      <c r="T548" s="155"/>
      <c r="AT548" s="150" t="s">
        <v>182</v>
      </c>
      <c r="AU548" s="150" t="s">
        <v>21</v>
      </c>
      <c r="AV548" s="12" t="s">
        <v>21</v>
      </c>
      <c r="AW548" s="12" t="s">
        <v>42</v>
      </c>
      <c r="AX548" s="12" t="s">
        <v>90</v>
      </c>
      <c r="AY548" s="150" t="s">
        <v>168</v>
      </c>
    </row>
    <row r="549" spans="2:65" s="1" customFormat="1" ht="16.5" customHeight="1">
      <c r="B549" s="33"/>
      <c r="C549" s="176" t="s">
        <v>1759</v>
      </c>
      <c r="D549" s="176" t="s">
        <v>386</v>
      </c>
      <c r="E549" s="177" t="s">
        <v>1760</v>
      </c>
      <c r="F549" s="178" t="s">
        <v>1761</v>
      </c>
      <c r="G549" s="179" t="s">
        <v>430</v>
      </c>
      <c r="H549" s="180">
        <v>1</v>
      </c>
      <c r="I549" s="181"/>
      <c r="J549" s="182">
        <f>ROUND(I549*H549,2)</f>
        <v>0</v>
      </c>
      <c r="K549" s="178" t="s">
        <v>44</v>
      </c>
      <c r="L549" s="183"/>
      <c r="M549" s="184" t="s">
        <v>44</v>
      </c>
      <c r="N549" s="185" t="s">
        <v>53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443</v>
      </c>
      <c r="AT549" s="143" t="s">
        <v>386</v>
      </c>
      <c r="AU549" s="143" t="s">
        <v>21</v>
      </c>
      <c r="AY549" s="17" t="s">
        <v>168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90</v>
      </c>
      <c r="BK549" s="144">
        <f>ROUND(I549*H549,2)</f>
        <v>0</v>
      </c>
      <c r="BL549" s="17" t="s">
        <v>339</v>
      </c>
      <c r="BM549" s="143" t="s">
        <v>1762</v>
      </c>
    </row>
    <row r="550" spans="2:65" s="12" customFormat="1" ht="10.199999999999999">
      <c r="B550" s="149"/>
      <c r="D550" s="145" t="s">
        <v>182</v>
      </c>
      <c r="E550" s="150" t="s">
        <v>44</v>
      </c>
      <c r="F550" s="151" t="s">
        <v>90</v>
      </c>
      <c r="H550" s="152">
        <v>1</v>
      </c>
      <c r="I550" s="153"/>
      <c r="L550" s="149"/>
      <c r="M550" s="154"/>
      <c r="T550" s="155"/>
      <c r="AT550" s="150" t="s">
        <v>182</v>
      </c>
      <c r="AU550" s="150" t="s">
        <v>21</v>
      </c>
      <c r="AV550" s="12" t="s">
        <v>21</v>
      </c>
      <c r="AW550" s="12" t="s">
        <v>42</v>
      </c>
      <c r="AX550" s="12" t="s">
        <v>90</v>
      </c>
      <c r="AY550" s="150" t="s">
        <v>168</v>
      </c>
    </row>
    <row r="551" spans="2:65" s="1" customFormat="1" ht="24.15" customHeight="1">
      <c r="B551" s="33"/>
      <c r="C551" s="132" t="s">
        <v>1763</v>
      </c>
      <c r="D551" s="132" t="s">
        <v>171</v>
      </c>
      <c r="E551" s="133" t="s">
        <v>1764</v>
      </c>
      <c r="F551" s="134" t="s">
        <v>1765</v>
      </c>
      <c r="G551" s="135" t="s">
        <v>365</v>
      </c>
      <c r="H551" s="136">
        <v>0.372</v>
      </c>
      <c r="I551" s="137"/>
      <c r="J551" s="138">
        <f>ROUND(I551*H551,2)</f>
        <v>0</v>
      </c>
      <c r="K551" s="134" t="s">
        <v>254</v>
      </c>
      <c r="L551" s="33"/>
      <c r="M551" s="139" t="s">
        <v>44</v>
      </c>
      <c r="N551" s="140" t="s">
        <v>53</v>
      </c>
      <c r="P551" s="141">
        <f>O551*H551</f>
        <v>0</v>
      </c>
      <c r="Q551" s="141">
        <v>0</v>
      </c>
      <c r="R551" s="141">
        <f>Q551*H551</f>
        <v>0</v>
      </c>
      <c r="S551" s="141">
        <v>0</v>
      </c>
      <c r="T551" s="142">
        <f>S551*H551</f>
        <v>0</v>
      </c>
      <c r="AR551" s="143" t="s">
        <v>339</v>
      </c>
      <c r="AT551" s="143" t="s">
        <v>171</v>
      </c>
      <c r="AU551" s="143" t="s">
        <v>21</v>
      </c>
      <c r="AY551" s="17" t="s">
        <v>168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7" t="s">
        <v>90</v>
      </c>
      <c r="BK551" s="144">
        <f>ROUND(I551*H551,2)</f>
        <v>0</v>
      </c>
      <c r="BL551" s="17" t="s">
        <v>339</v>
      </c>
      <c r="BM551" s="143" t="s">
        <v>1766</v>
      </c>
    </row>
    <row r="552" spans="2:65" s="1" customFormat="1" ht="10.199999999999999">
      <c r="B552" s="33"/>
      <c r="D552" s="160" t="s">
        <v>256</v>
      </c>
      <c r="F552" s="161" t="s">
        <v>1767</v>
      </c>
      <c r="I552" s="147"/>
      <c r="L552" s="33"/>
      <c r="M552" s="148"/>
      <c r="T552" s="54"/>
      <c r="AT552" s="17" t="s">
        <v>256</v>
      </c>
      <c r="AU552" s="17" t="s">
        <v>21</v>
      </c>
    </row>
    <row r="553" spans="2:65" s="11" customFormat="1" ht="22.8" customHeight="1">
      <c r="B553" s="120"/>
      <c r="D553" s="121" t="s">
        <v>81</v>
      </c>
      <c r="E553" s="130" t="s">
        <v>1768</v>
      </c>
      <c r="F553" s="130" t="s">
        <v>1769</v>
      </c>
      <c r="I553" s="123"/>
      <c r="J553" s="131">
        <f>BK553</f>
        <v>0</v>
      </c>
      <c r="L553" s="120"/>
      <c r="M553" s="125"/>
      <c r="P553" s="126">
        <f>SUM(P554:P562)</f>
        <v>0</v>
      </c>
      <c r="R553" s="126">
        <f>SUM(R554:R562)</f>
        <v>0.101035</v>
      </c>
      <c r="T553" s="127">
        <f>SUM(T554:T562)</f>
        <v>0</v>
      </c>
      <c r="AR553" s="121" t="s">
        <v>21</v>
      </c>
      <c r="AT553" s="128" t="s">
        <v>81</v>
      </c>
      <c r="AU553" s="128" t="s">
        <v>90</v>
      </c>
      <c r="AY553" s="121" t="s">
        <v>168</v>
      </c>
      <c r="BK553" s="129">
        <f>SUM(BK554:BK562)</f>
        <v>0</v>
      </c>
    </row>
    <row r="554" spans="2:65" s="1" customFormat="1" ht="16.5" customHeight="1">
      <c r="B554" s="33"/>
      <c r="C554" s="132" t="s">
        <v>1770</v>
      </c>
      <c r="D554" s="132" t="s">
        <v>171</v>
      </c>
      <c r="E554" s="133" t="s">
        <v>1771</v>
      </c>
      <c r="F554" s="134" t="s">
        <v>1772</v>
      </c>
      <c r="G554" s="135" t="s">
        <v>253</v>
      </c>
      <c r="H554" s="136">
        <v>30.25</v>
      </c>
      <c r="I554" s="137"/>
      <c r="J554" s="138">
        <f>ROUND(I554*H554,2)</f>
        <v>0</v>
      </c>
      <c r="K554" s="134" t="s">
        <v>254</v>
      </c>
      <c r="L554" s="33"/>
      <c r="M554" s="139" t="s">
        <v>44</v>
      </c>
      <c r="N554" s="140" t="s">
        <v>53</v>
      </c>
      <c r="P554" s="141">
        <f>O554*H554</f>
        <v>0</v>
      </c>
      <c r="Q554" s="141">
        <v>3.6000000000000002E-4</v>
      </c>
      <c r="R554" s="141">
        <f>Q554*H554</f>
        <v>1.089E-2</v>
      </c>
      <c r="S554" s="141">
        <v>0</v>
      </c>
      <c r="T554" s="142">
        <f>S554*H554</f>
        <v>0</v>
      </c>
      <c r="AR554" s="143" t="s">
        <v>339</v>
      </c>
      <c r="AT554" s="143" t="s">
        <v>171</v>
      </c>
      <c r="AU554" s="143" t="s">
        <v>21</v>
      </c>
      <c r="AY554" s="17" t="s">
        <v>168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90</v>
      </c>
      <c r="BK554" s="144">
        <f>ROUND(I554*H554,2)</f>
        <v>0</v>
      </c>
      <c r="BL554" s="17" t="s">
        <v>339</v>
      </c>
      <c r="BM554" s="143" t="s">
        <v>1773</v>
      </c>
    </row>
    <row r="555" spans="2:65" s="1" customFormat="1" ht="10.199999999999999">
      <c r="B555" s="33"/>
      <c r="D555" s="160" t="s">
        <v>256</v>
      </c>
      <c r="F555" s="161" t="s">
        <v>1774</v>
      </c>
      <c r="I555" s="147"/>
      <c r="L555" s="33"/>
      <c r="M555" s="148"/>
      <c r="T555" s="54"/>
      <c r="AT555" s="17" t="s">
        <v>256</v>
      </c>
      <c r="AU555" s="17" t="s">
        <v>21</v>
      </c>
    </row>
    <row r="556" spans="2:65" s="12" customFormat="1" ht="10.199999999999999">
      <c r="B556" s="149"/>
      <c r="D556" s="145" t="s">
        <v>182</v>
      </c>
      <c r="E556" s="150" t="s">
        <v>44</v>
      </c>
      <c r="F556" s="151" t="s">
        <v>1245</v>
      </c>
      <c r="H556" s="152">
        <v>30.25</v>
      </c>
      <c r="I556" s="153"/>
      <c r="L556" s="149"/>
      <c r="M556" s="154"/>
      <c r="T556" s="155"/>
      <c r="AT556" s="150" t="s">
        <v>182</v>
      </c>
      <c r="AU556" s="150" t="s">
        <v>21</v>
      </c>
      <c r="AV556" s="12" t="s">
        <v>21</v>
      </c>
      <c r="AW556" s="12" t="s">
        <v>42</v>
      </c>
      <c r="AX556" s="12" t="s">
        <v>90</v>
      </c>
      <c r="AY556" s="150" t="s">
        <v>168</v>
      </c>
    </row>
    <row r="557" spans="2:65" s="1" customFormat="1" ht="16.5" customHeight="1">
      <c r="B557" s="33"/>
      <c r="C557" s="132" t="s">
        <v>1775</v>
      </c>
      <c r="D557" s="132" t="s">
        <v>171</v>
      </c>
      <c r="E557" s="133" t="s">
        <v>1776</v>
      </c>
      <c r="F557" s="134" t="s">
        <v>1777</v>
      </c>
      <c r="G557" s="135" t="s">
        <v>253</v>
      </c>
      <c r="H557" s="136">
        <v>30.25</v>
      </c>
      <c r="I557" s="137"/>
      <c r="J557" s="138">
        <f>ROUND(I557*H557,2)</f>
        <v>0</v>
      </c>
      <c r="K557" s="134" t="s">
        <v>254</v>
      </c>
      <c r="L557" s="33"/>
      <c r="M557" s="139" t="s">
        <v>44</v>
      </c>
      <c r="N557" s="140" t="s">
        <v>53</v>
      </c>
      <c r="P557" s="141">
        <f>O557*H557</f>
        <v>0</v>
      </c>
      <c r="Q557" s="141">
        <v>4.8000000000000001E-4</v>
      </c>
      <c r="R557" s="141">
        <f>Q557*H557</f>
        <v>1.452E-2</v>
      </c>
      <c r="S557" s="141">
        <v>0</v>
      </c>
      <c r="T557" s="142">
        <f>S557*H557</f>
        <v>0</v>
      </c>
      <c r="AR557" s="143" t="s">
        <v>339</v>
      </c>
      <c r="AT557" s="143" t="s">
        <v>171</v>
      </c>
      <c r="AU557" s="143" t="s">
        <v>21</v>
      </c>
      <c r="AY557" s="17" t="s">
        <v>168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7" t="s">
        <v>90</v>
      </c>
      <c r="BK557" s="144">
        <f>ROUND(I557*H557,2)</f>
        <v>0</v>
      </c>
      <c r="BL557" s="17" t="s">
        <v>339</v>
      </c>
      <c r="BM557" s="143" t="s">
        <v>1778</v>
      </c>
    </row>
    <row r="558" spans="2:65" s="1" customFormat="1" ht="10.199999999999999">
      <c r="B558" s="33"/>
      <c r="D558" s="160" t="s">
        <v>256</v>
      </c>
      <c r="F558" s="161" t="s">
        <v>1779</v>
      </c>
      <c r="I558" s="147"/>
      <c r="L558" s="33"/>
      <c r="M558" s="148"/>
      <c r="T558" s="54"/>
      <c r="AT558" s="17" t="s">
        <v>256</v>
      </c>
      <c r="AU558" s="17" t="s">
        <v>21</v>
      </c>
    </row>
    <row r="559" spans="2:65" s="12" customFormat="1" ht="10.199999999999999">
      <c r="B559" s="149"/>
      <c r="D559" s="145" t="s">
        <v>182</v>
      </c>
      <c r="E559" s="150" t="s">
        <v>44</v>
      </c>
      <c r="F559" s="151" t="s">
        <v>1245</v>
      </c>
      <c r="H559" s="152">
        <v>30.25</v>
      </c>
      <c r="I559" s="153"/>
      <c r="L559" s="149"/>
      <c r="M559" s="154"/>
      <c r="T559" s="155"/>
      <c r="AT559" s="150" t="s">
        <v>182</v>
      </c>
      <c r="AU559" s="150" t="s">
        <v>21</v>
      </c>
      <c r="AV559" s="12" t="s">
        <v>21</v>
      </c>
      <c r="AW559" s="12" t="s">
        <v>42</v>
      </c>
      <c r="AX559" s="12" t="s">
        <v>90</v>
      </c>
      <c r="AY559" s="150" t="s">
        <v>168</v>
      </c>
    </row>
    <row r="560" spans="2:65" s="1" customFormat="1" ht="24.15" customHeight="1">
      <c r="B560" s="33"/>
      <c r="C560" s="132" t="s">
        <v>1780</v>
      </c>
      <c r="D560" s="132" t="s">
        <v>171</v>
      </c>
      <c r="E560" s="133" t="s">
        <v>1781</v>
      </c>
      <c r="F560" s="134" t="s">
        <v>1782</v>
      </c>
      <c r="G560" s="135" t="s">
        <v>253</v>
      </c>
      <c r="H560" s="136">
        <v>30.25</v>
      </c>
      <c r="I560" s="137"/>
      <c r="J560" s="138">
        <f>ROUND(I560*H560,2)</f>
        <v>0</v>
      </c>
      <c r="K560" s="134" t="s">
        <v>254</v>
      </c>
      <c r="L560" s="33"/>
      <c r="M560" s="139" t="s">
        <v>44</v>
      </c>
      <c r="N560" s="140" t="s">
        <v>53</v>
      </c>
      <c r="P560" s="141">
        <f>O560*H560</f>
        <v>0</v>
      </c>
      <c r="Q560" s="141">
        <v>2.5000000000000001E-3</v>
      </c>
      <c r="R560" s="141">
        <f>Q560*H560</f>
        <v>7.5624999999999998E-2</v>
      </c>
      <c r="S560" s="141">
        <v>0</v>
      </c>
      <c r="T560" s="142">
        <f>S560*H560</f>
        <v>0</v>
      </c>
      <c r="AR560" s="143" t="s">
        <v>339</v>
      </c>
      <c r="AT560" s="143" t="s">
        <v>171</v>
      </c>
      <c r="AU560" s="143" t="s">
        <v>21</v>
      </c>
      <c r="AY560" s="17" t="s">
        <v>168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7" t="s">
        <v>90</v>
      </c>
      <c r="BK560" s="144">
        <f>ROUND(I560*H560,2)</f>
        <v>0</v>
      </c>
      <c r="BL560" s="17" t="s">
        <v>339</v>
      </c>
      <c r="BM560" s="143" t="s">
        <v>1783</v>
      </c>
    </row>
    <row r="561" spans="2:65" s="1" customFormat="1" ht="10.199999999999999">
      <c r="B561" s="33"/>
      <c r="D561" s="160" t="s">
        <v>256</v>
      </c>
      <c r="F561" s="161" t="s">
        <v>1784</v>
      </c>
      <c r="I561" s="147"/>
      <c r="L561" s="33"/>
      <c r="M561" s="148"/>
      <c r="T561" s="54"/>
      <c r="AT561" s="17" t="s">
        <v>256</v>
      </c>
      <c r="AU561" s="17" t="s">
        <v>21</v>
      </c>
    </row>
    <row r="562" spans="2:65" s="12" customFormat="1" ht="10.199999999999999">
      <c r="B562" s="149"/>
      <c r="D562" s="145" t="s">
        <v>182</v>
      </c>
      <c r="E562" s="150" t="s">
        <v>44</v>
      </c>
      <c r="F562" s="151" t="s">
        <v>1245</v>
      </c>
      <c r="H562" s="152">
        <v>30.25</v>
      </c>
      <c r="I562" s="153"/>
      <c r="L562" s="149"/>
      <c r="M562" s="154"/>
      <c r="T562" s="155"/>
      <c r="AT562" s="150" t="s">
        <v>182</v>
      </c>
      <c r="AU562" s="150" t="s">
        <v>21</v>
      </c>
      <c r="AV562" s="12" t="s">
        <v>21</v>
      </c>
      <c r="AW562" s="12" t="s">
        <v>42</v>
      </c>
      <c r="AX562" s="12" t="s">
        <v>90</v>
      </c>
      <c r="AY562" s="150" t="s">
        <v>168</v>
      </c>
    </row>
    <row r="563" spans="2:65" s="11" customFormat="1" ht="22.8" customHeight="1">
      <c r="B563" s="120"/>
      <c r="D563" s="121" t="s">
        <v>81</v>
      </c>
      <c r="E563" s="130" t="s">
        <v>1785</v>
      </c>
      <c r="F563" s="130" t="s">
        <v>1786</v>
      </c>
      <c r="I563" s="123"/>
      <c r="J563" s="131">
        <f>BK563</f>
        <v>0</v>
      </c>
      <c r="L563" s="120"/>
      <c r="M563" s="125"/>
      <c r="P563" s="126">
        <f>SUM(P564:P566)</f>
        <v>0</v>
      </c>
      <c r="R563" s="126">
        <f>SUM(R564:R566)</f>
        <v>1.8544000000000001E-2</v>
      </c>
      <c r="T563" s="127">
        <f>SUM(T564:T566)</f>
        <v>0</v>
      </c>
      <c r="AR563" s="121" t="s">
        <v>21</v>
      </c>
      <c r="AT563" s="128" t="s">
        <v>81</v>
      </c>
      <c r="AU563" s="128" t="s">
        <v>90</v>
      </c>
      <c r="AY563" s="121" t="s">
        <v>168</v>
      </c>
      <c r="BK563" s="129">
        <f>SUM(BK564:BK566)</f>
        <v>0</v>
      </c>
    </row>
    <row r="564" spans="2:65" s="1" customFormat="1" ht="16.5" customHeight="1">
      <c r="B564" s="33"/>
      <c r="C564" s="132" t="s">
        <v>1787</v>
      </c>
      <c r="D564" s="132" t="s">
        <v>171</v>
      </c>
      <c r="E564" s="133" t="s">
        <v>1788</v>
      </c>
      <c r="F564" s="134" t="s">
        <v>1789</v>
      </c>
      <c r="G564" s="135" t="s">
        <v>253</v>
      </c>
      <c r="H564" s="136">
        <v>74.176000000000002</v>
      </c>
      <c r="I564" s="137"/>
      <c r="J564" s="138">
        <f>ROUND(I564*H564,2)</f>
        <v>0</v>
      </c>
      <c r="K564" s="134" t="s">
        <v>254</v>
      </c>
      <c r="L564" s="33"/>
      <c r="M564" s="139" t="s">
        <v>44</v>
      </c>
      <c r="N564" s="140" t="s">
        <v>53</v>
      </c>
      <c r="P564" s="141">
        <f>O564*H564</f>
        <v>0</v>
      </c>
      <c r="Q564" s="141">
        <v>2.5000000000000001E-4</v>
      </c>
      <c r="R564" s="141">
        <f>Q564*H564</f>
        <v>1.8544000000000001E-2</v>
      </c>
      <c r="S564" s="141">
        <v>0</v>
      </c>
      <c r="T564" s="142">
        <f>S564*H564</f>
        <v>0</v>
      </c>
      <c r="AR564" s="143" t="s">
        <v>339</v>
      </c>
      <c r="AT564" s="143" t="s">
        <v>171</v>
      </c>
      <c r="AU564" s="143" t="s">
        <v>21</v>
      </c>
      <c r="AY564" s="17" t="s">
        <v>168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7" t="s">
        <v>90</v>
      </c>
      <c r="BK564" s="144">
        <f>ROUND(I564*H564,2)</f>
        <v>0</v>
      </c>
      <c r="BL564" s="17" t="s">
        <v>339</v>
      </c>
      <c r="BM564" s="143" t="s">
        <v>1790</v>
      </c>
    </row>
    <row r="565" spans="2:65" s="1" customFormat="1" ht="10.199999999999999">
      <c r="B565" s="33"/>
      <c r="D565" s="160" t="s">
        <v>256</v>
      </c>
      <c r="F565" s="161" t="s">
        <v>1791</v>
      </c>
      <c r="I565" s="147"/>
      <c r="L565" s="33"/>
      <c r="M565" s="148"/>
      <c r="T565" s="54"/>
      <c r="AT565" s="17" t="s">
        <v>256</v>
      </c>
      <c r="AU565" s="17" t="s">
        <v>21</v>
      </c>
    </row>
    <row r="566" spans="2:65" s="12" customFormat="1" ht="10.199999999999999">
      <c r="B566" s="149"/>
      <c r="D566" s="145" t="s">
        <v>182</v>
      </c>
      <c r="E566" s="150" t="s">
        <v>44</v>
      </c>
      <c r="F566" s="151" t="s">
        <v>1792</v>
      </c>
      <c r="H566" s="152">
        <v>74.176000000000002</v>
      </c>
      <c r="I566" s="153"/>
      <c r="L566" s="149"/>
      <c r="M566" s="154"/>
      <c r="T566" s="155"/>
      <c r="AT566" s="150" t="s">
        <v>182</v>
      </c>
      <c r="AU566" s="150" t="s">
        <v>21</v>
      </c>
      <c r="AV566" s="12" t="s">
        <v>21</v>
      </c>
      <c r="AW566" s="12" t="s">
        <v>42</v>
      </c>
      <c r="AX566" s="12" t="s">
        <v>90</v>
      </c>
      <c r="AY566" s="150" t="s">
        <v>168</v>
      </c>
    </row>
    <row r="567" spans="2:65" s="11" customFormat="1" ht="25.95" customHeight="1">
      <c r="B567" s="120"/>
      <c r="D567" s="121" t="s">
        <v>81</v>
      </c>
      <c r="E567" s="122" t="s">
        <v>386</v>
      </c>
      <c r="F567" s="122" t="s">
        <v>1113</v>
      </c>
      <c r="I567" s="123"/>
      <c r="J567" s="124">
        <f>BK567</f>
        <v>0</v>
      </c>
      <c r="L567" s="120"/>
      <c r="M567" s="125"/>
      <c r="P567" s="126">
        <f>P568</f>
        <v>0</v>
      </c>
      <c r="R567" s="126">
        <f>R568</f>
        <v>1.6310100000000001E-2</v>
      </c>
      <c r="T567" s="127">
        <f>T568</f>
        <v>0</v>
      </c>
      <c r="AR567" s="121" t="s">
        <v>183</v>
      </c>
      <c r="AT567" s="128" t="s">
        <v>81</v>
      </c>
      <c r="AU567" s="128" t="s">
        <v>82</v>
      </c>
      <c r="AY567" s="121" t="s">
        <v>168</v>
      </c>
      <c r="BK567" s="129">
        <f>BK568</f>
        <v>0</v>
      </c>
    </row>
    <row r="568" spans="2:65" s="11" customFormat="1" ht="22.8" customHeight="1">
      <c r="B568" s="120"/>
      <c r="D568" s="121" t="s">
        <v>81</v>
      </c>
      <c r="E568" s="130" t="s">
        <v>1793</v>
      </c>
      <c r="F568" s="130" t="s">
        <v>1794</v>
      </c>
      <c r="I568" s="123"/>
      <c r="J568" s="131">
        <f>BK568</f>
        <v>0</v>
      </c>
      <c r="L568" s="120"/>
      <c r="M568" s="125"/>
      <c r="P568" s="126">
        <f>SUM(P569:P618)</f>
        <v>0</v>
      </c>
      <c r="R568" s="126">
        <f>SUM(R569:R618)</f>
        <v>1.6310100000000001E-2</v>
      </c>
      <c r="T568" s="127">
        <f>SUM(T569:T618)</f>
        <v>0</v>
      </c>
      <c r="AR568" s="121" t="s">
        <v>183</v>
      </c>
      <c r="AT568" s="128" t="s">
        <v>81</v>
      </c>
      <c r="AU568" s="128" t="s">
        <v>90</v>
      </c>
      <c r="AY568" s="121" t="s">
        <v>168</v>
      </c>
      <c r="BK568" s="129">
        <f>SUM(BK569:BK618)</f>
        <v>0</v>
      </c>
    </row>
    <row r="569" spans="2:65" s="1" customFormat="1" ht="24.15" customHeight="1">
      <c r="B569" s="33"/>
      <c r="C569" s="132" t="s">
        <v>1795</v>
      </c>
      <c r="D569" s="132" t="s">
        <v>171</v>
      </c>
      <c r="E569" s="133" t="s">
        <v>1796</v>
      </c>
      <c r="F569" s="134" t="s">
        <v>1797</v>
      </c>
      <c r="G569" s="135" t="s">
        <v>253</v>
      </c>
      <c r="H569" s="136">
        <v>195</v>
      </c>
      <c r="I569" s="137"/>
      <c r="J569" s="138">
        <f>ROUND(I569*H569,2)</f>
        <v>0</v>
      </c>
      <c r="K569" s="134" t="s">
        <v>254</v>
      </c>
      <c r="L569" s="33"/>
      <c r="M569" s="139" t="s">
        <v>44</v>
      </c>
      <c r="N569" s="140" t="s">
        <v>53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608</v>
      </c>
      <c r="AT569" s="143" t="s">
        <v>171</v>
      </c>
      <c r="AU569" s="143" t="s">
        <v>21</v>
      </c>
      <c r="AY569" s="17" t="s">
        <v>168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7" t="s">
        <v>90</v>
      </c>
      <c r="BK569" s="144">
        <f>ROUND(I569*H569,2)</f>
        <v>0</v>
      </c>
      <c r="BL569" s="17" t="s">
        <v>608</v>
      </c>
      <c r="BM569" s="143" t="s">
        <v>1798</v>
      </c>
    </row>
    <row r="570" spans="2:65" s="1" customFormat="1" ht="10.199999999999999">
      <c r="B570" s="33"/>
      <c r="D570" s="160" t="s">
        <v>256</v>
      </c>
      <c r="F570" s="161" t="s">
        <v>1799</v>
      </c>
      <c r="I570" s="147"/>
      <c r="L570" s="33"/>
      <c r="M570" s="148"/>
      <c r="T570" s="54"/>
      <c r="AT570" s="17" t="s">
        <v>256</v>
      </c>
      <c r="AU570" s="17" t="s">
        <v>21</v>
      </c>
    </row>
    <row r="571" spans="2:65" s="12" customFormat="1" ht="10.199999999999999">
      <c r="B571" s="149"/>
      <c r="D571" s="145" t="s">
        <v>182</v>
      </c>
      <c r="E571" s="150" t="s">
        <v>44</v>
      </c>
      <c r="F571" s="151" t="s">
        <v>1800</v>
      </c>
      <c r="H571" s="152">
        <v>195</v>
      </c>
      <c r="I571" s="153"/>
      <c r="L571" s="149"/>
      <c r="M571" s="154"/>
      <c r="T571" s="155"/>
      <c r="AT571" s="150" t="s">
        <v>182</v>
      </c>
      <c r="AU571" s="150" t="s">
        <v>21</v>
      </c>
      <c r="AV571" s="12" t="s">
        <v>21</v>
      </c>
      <c r="AW571" s="12" t="s">
        <v>42</v>
      </c>
      <c r="AX571" s="12" t="s">
        <v>90</v>
      </c>
      <c r="AY571" s="150" t="s">
        <v>168</v>
      </c>
    </row>
    <row r="572" spans="2:65" s="1" customFormat="1" ht="24.15" customHeight="1">
      <c r="B572" s="33"/>
      <c r="C572" s="132" t="s">
        <v>1801</v>
      </c>
      <c r="D572" s="132" t="s">
        <v>171</v>
      </c>
      <c r="E572" s="133" t="s">
        <v>1802</v>
      </c>
      <c r="F572" s="134" t="s">
        <v>1803</v>
      </c>
      <c r="G572" s="135" t="s">
        <v>225</v>
      </c>
      <c r="H572" s="136">
        <v>1.089</v>
      </c>
      <c r="I572" s="137"/>
      <c r="J572" s="138">
        <f>ROUND(I572*H572,2)</f>
        <v>0</v>
      </c>
      <c r="K572" s="134" t="s">
        <v>254</v>
      </c>
      <c r="L572" s="33"/>
      <c r="M572" s="139" t="s">
        <v>44</v>
      </c>
      <c r="N572" s="140" t="s">
        <v>53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608</v>
      </c>
      <c r="AT572" s="143" t="s">
        <v>171</v>
      </c>
      <c r="AU572" s="143" t="s">
        <v>21</v>
      </c>
      <c r="AY572" s="17" t="s">
        <v>168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7" t="s">
        <v>90</v>
      </c>
      <c r="BK572" s="144">
        <f>ROUND(I572*H572,2)</f>
        <v>0</v>
      </c>
      <c r="BL572" s="17" t="s">
        <v>608</v>
      </c>
      <c r="BM572" s="143" t="s">
        <v>1804</v>
      </c>
    </row>
    <row r="573" spans="2:65" s="1" customFormat="1" ht="10.199999999999999">
      <c r="B573" s="33"/>
      <c r="D573" s="160" t="s">
        <v>256</v>
      </c>
      <c r="F573" s="161" t="s">
        <v>1805</v>
      </c>
      <c r="I573" s="147"/>
      <c r="L573" s="33"/>
      <c r="M573" s="148"/>
      <c r="T573" s="54"/>
      <c r="AT573" s="17" t="s">
        <v>256</v>
      </c>
      <c r="AU573" s="17" t="s">
        <v>21</v>
      </c>
    </row>
    <row r="574" spans="2:65" s="12" customFormat="1" ht="10.199999999999999">
      <c r="B574" s="149"/>
      <c r="D574" s="145" t="s">
        <v>182</v>
      </c>
      <c r="E574" s="150" t="s">
        <v>44</v>
      </c>
      <c r="F574" s="151" t="s">
        <v>1806</v>
      </c>
      <c r="H574" s="152">
        <v>1.089</v>
      </c>
      <c r="I574" s="153"/>
      <c r="L574" s="149"/>
      <c r="M574" s="154"/>
      <c r="T574" s="155"/>
      <c r="AT574" s="150" t="s">
        <v>182</v>
      </c>
      <c r="AU574" s="150" t="s">
        <v>21</v>
      </c>
      <c r="AV574" s="12" t="s">
        <v>21</v>
      </c>
      <c r="AW574" s="12" t="s">
        <v>42</v>
      </c>
      <c r="AX574" s="12" t="s">
        <v>90</v>
      </c>
      <c r="AY574" s="150" t="s">
        <v>168</v>
      </c>
    </row>
    <row r="575" spans="2:65" s="1" customFormat="1" ht="33" customHeight="1">
      <c r="B575" s="33"/>
      <c r="C575" s="132" t="s">
        <v>1807</v>
      </c>
      <c r="D575" s="132" t="s">
        <v>171</v>
      </c>
      <c r="E575" s="133" t="s">
        <v>1808</v>
      </c>
      <c r="F575" s="134" t="s">
        <v>1809</v>
      </c>
      <c r="G575" s="135" t="s">
        <v>267</v>
      </c>
      <c r="H575" s="136">
        <v>39</v>
      </c>
      <c r="I575" s="137"/>
      <c r="J575" s="138">
        <f>ROUND(I575*H575,2)</f>
        <v>0</v>
      </c>
      <c r="K575" s="134" t="s">
        <v>254</v>
      </c>
      <c r="L575" s="33"/>
      <c r="M575" s="139" t="s">
        <v>44</v>
      </c>
      <c r="N575" s="140" t="s">
        <v>53</v>
      </c>
      <c r="P575" s="141">
        <f>O575*H575</f>
        <v>0</v>
      </c>
      <c r="Q575" s="141">
        <v>0</v>
      </c>
      <c r="R575" s="141">
        <f>Q575*H575</f>
        <v>0</v>
      </c>
      <c r="S575" s="141">
        <v>0</v>
      </c>
      <c r="T575" s="142">
        <f>S575*H575</f>
        <v>0</v>
      </c>
      <c r="AR575" s="143" t="s">
        <v>608</v>
      </c>
      <c r="AT575" s="143" t="s">
        <v>171</v>
      </c>
      <c r="AU575" s="143" t="s">
        <v>21</v>
      </c>
      <c r="AY575" s="17" t="s">
        <v>168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7" t="s">
        <v>90</v>
      </c>
      <c r="BK575" s="144">
        <f>ROUND(I575*H575,2)</f>
        <v>0</v>
      </c>
      <c r="BL575" s="17" t="s">
        <v>608</v>
      </c>
      <c r="BM575" s="143" t="s">
        <v>1810</v>
      </c>
    </row>
    <row r="576" spans="2:65" s="1" customFormat="1" ht="10.199999999999999">
      <c r="B576" s="33"/>
      <c r="D576" s="160" t="s">
        <v>256</v>
      </c>
      <c r="F576" s="161" t="s">
        <v>1811</v>
      </c>
      <c r="I576" s="147"/>
      <c r="L576" s="33"/>
      <c r="M576" s="148"/>
      <c r="T576" s="54"/>
      <c r="AT576" s="17" t="s">
        <v>256</v>
      </c>
      <c r="AU576" s="17" t="s">
        <v>21</v>
      </c>
    </row>
    <row r="577" spans="2:65" s="12" customFormat="1" ht="10.199999999999999">
      <c r="B577" s="149"/>
      <c r="D577" s="145" t="s">
        <v>182</v>
      </c>
      <c r="E577" s="150" t="s">
        <v>44</v>
      </c>
      <c r="F577" s="151" t="s">
        <v>480</v>
      </c>
      <c r="H577" s="152">
        <v>39</v>
      </c>
      <c r="I577" s="153"/>
      <c r="L577" s="149"/>
      <c r="M577" s="154"/>
      <c r="T577" s="155"/>
      <c r="AT577" s="150" t="s">
        <v>182</v>
      </c>
      <c r="AU577" s="150" t="s">
        <v>21</v>
      </c>
      <c r="AV577" s="12" t="s">
        <v>21</v>
      </c>
      <c r="AW577" s="12" t="s">
        <v>42</v>
      </c>
      <c r="AX577" s="12" t="s">
        <v>90</v>
      </c>
      <c r="AY577" s="150" t="s">
        <v>168</v>
      </c>
    </row>
    <row r="578" spans="2:65" s="1" customFormat="1" ht="24.15" customHeight="1">
      <c r="B578" s="33"/>
      <c r="C578" s="132" t="s">
        <v>1812</v>
      </c>
      <c r="D578" s="132" t="s">
        <v>171</v>
      </c>
      <c r="E578" s="133" t="s">
        <v>1813</v>
      </c>
      <c r="F578" s="134" t="s">
        <v>1814</v>
      </c>
      <c r="G578" s="135" t="s">
        <v>225</v>
      </c>
      <c r="H578" s="136">
        <v>4.1890000000000001</v>
      </c>
      <c r="I578" s="137"/>
      <c r="J578" s="138">
        <f>ROUND(I578*H578,2)</f>
        <v>0</v>
      </c>
      <c r="K578" s="134" t="s">
        <v>254</v>
      </c>
      <c r="L578" s="33"/>
      <c r="M578" s="139" t="s">
        <v>44</v>
      </c>
      <c r="N578" s="140" t="s">
        <v>53</v>
      </c>
      <c r="P578" s="141">
        <f>O578*H578</f>
        <v>0</v>
      </c>
      <c r="Q578" s="141">
        <v>0</v>
      </c>
      <c r="R578" s="141">
        <f>Q578*H578</f>
        <v>0</v>
      </c>
      <c r="S578" s="141">
        <v>0</v>
      </c>
      <c r="T578" s="142">
        <f>S578*H578</f>
        <v>0</v>
      </c>
      <c r="AR578" s="143" t="s">
        <v>608</v>
      </c>
      <c r="AT578" s="143" t="s">
        <v>171</v>
      </c>
      <c r="AU578" s="143" t="s">
        <v>21</v>
      </c>
      <c r="AY578" s="17" t="s">
        <v>168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7" t="s">
        <v>90</v>
      </c>
      <c r="BK578" s="144">
        <f>ROUND(I578*H578,2)</f>
        <v>0</v>
      </c>
      <c r="BL578" s="17" t="s">
        <v>608</v>
      </c>
      <c r="BM578" s="143" t="s">
        <v>1815</v>
      </c>
    </row>
    <row r="579" spans="2:65" s="1" customFormat="1" ht="10.199999999999999">
      <c r="B579" s="33"/>
      <c r="D579" s="160" t="s">
        <v>256</v>
      </c>
      <c r="F579" s="161" t="s">
        <v>1816</v>
      </c>
      <c r="I579" s="147"/>
      <c r="L579" s="33"/>
      <c r="M579" s="148"/>
      <c r="T579" s="54"/>
      <c r="AT579" s="17" t="s">
        <v>256</v>
      </c>
      <c r="AU579" s="17" t="s">
        <v>21</v>
      </c>
    </row>
    <row r="580" spans="2:65" s="12" customFormat="1" ht="10.199999999999999">
      <c r="B580" s="149"/>
      <c r="D580" s="145" t="s">
        <v>182</v>
      </c>
      <c r="E580" s="150" t="s">
        <v>44</v>
      </c>
      <c r="F580" s="151" t="s">
        <v>1817</v>
      </c>
      <c r="H580" s="152">
        <v>4.1890000000000001</v>
      </c>
      <c r="I580" s="153"/>
      <c r="L580" s="149"/>
      <c r="M580" s="154"/>
      <c r="T580" s="155"/>
      <c r="AT580" s="150" t="s">
        <v>182</v>
      </c>
      <c r="AU580" s="150" t="s">
        <v>21</v>
      </c>
      <c r="AV580" s="12" t="s">
        <v>21</v>
      </c>
      <c r="AW580" s="12" t="s">
        <v>42</v>
      </c>
      <c r="AX580" s="12" t="s">
        <v>90</v>
      </c>
      <c r="AY580" s="150" t="s">
        <v>168</v>
      </c>
    </row>
    <row r="581" spans="2:65" s="1" customFormat="1" ht="33" customHeight="1">
      <c r="B581" s="33"/>
      <c r="C581" s="132" t="s">
        <v>1818</v>
      </c>
      <c r="D581" s="132" t="s">
        <v>171</v>
      </c>
      <c r="E581" s="133" t="s">
        <v>1819</v>
      </c>
      <c r="F581" s="134" t="s">
        <v>1820</v>
      </c>
      <c r="G581" s="135" t="s">
        <v>225</v>
      </c>
      <c r="H581" s="136">
        <v>16.756</v>
      </c>
      <c r="I581" s="137"/>
      <c r="J581" s="138">
        <f>ROUND(I581*H581,2)</f>
        <v>0</v>
      </c>
      <c r="K581" s="134" t="s">
        <v>254</v>
      </c>
      <c r="L581" s="33"/>
      <c r="M581" s="139" t="s">
        <v>44</v>
      </c>
      <c r="N581" s="140" t="s">
        <v>53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608</v>
      </c>
      <c r="AT581" s="143" t="s">
        <v>171</v>
      </c>
      <c r="AU581" s="143" t="s">
        <v>21</v>
      </c>
      <c r="AY581" s="17" t="s">
        <v>168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7" t="s">
        <v>90</v>
      </c>
      <c r="BK581" s="144">
        <f>ROUND(I581*H581,2)</f>
        <v>0</v>
      </c>
      <c r="BL581" s="17" t="s">
        <v>608</v>
      </c>
      <c r="BM581" s="143" t="s">
        <v>1821</v>
      </c>
    </row>
    <row r="582" spans="2:65" s="1" customFormat="1" ht="10.199999999999999">
      <c r="B582" s="33"/>
      <c r="D582" s="160" t="s">
        <v>256</v>
      </c>
      <c r="F582" s="161" t="s">
        <v>1822</v>
      </c>
      <c r="I582" s="147"/>
      <c r="L582" s="33"/>
      <c r="M582" s="148"/>
      <c r="T582" s="54"/>
      <c r="AT582" s="17" t="s">
        <v>256</v>
      </c>
      <c r="AU582" s="17" t="s">
        <v>21</v>
      </c>
    </row>
    <row r="583" spans="2:65" s="12" customFormat="1" ht="10.199999999999999">
      <c r="B583" s="149"/>
      <c r="D583" s="145" t="s">
        <v>182</v>
      </c>
      <c r="E583" s="150" t="s">
        <v>44</v>
      </c>
      <c r="F583" s="151" t="s">
        <v>1823</v>
      </c>
      <c r="H583" s="152">
        <v>16.756</v>
      </c>
      <c r="I583" s="153"/>
      <c r="L583" s="149"/>
      <c r="M583" s="154"/>
      <c r="T583" s="155"/>
      <c r="AT583" s="150" t="s">
        <v>182</v>
      </c>
      <c r="AU583" s="150" t="s">
        <v>21</v>
      </c>
      <c r="AV583" s="12" t="s">
        <v>21</v>
      </c>
      <c r="AW583" s="12" t="s">
        <v>42</v>
      </c>
      <c r="AX583" s="12" t="s">
        <v>90</v>
      </c>
      <c r="AY583" s="150" t="s">
        <v>168</v>
      </c>
    </row>
    <row r="584" spans="2:65" s="1" customFormat="1" ht="24.15" customHeight="1">
      <c r="B584" s="33"/>
      <c r="C584" s="132" t="s">
        <v>1824</v>
      </c>
      <c r="D584" s="132" t="s">
        <v>171</v>
      </c>
      <c r="E584" s="133" t="s">
        <v>1825</v>
      </c>
      <c r="F584" s="134" t="s">
        <v>1826</v>
      </c>
      <c r="G584" s="135" t="s">
        <v>365</v>
      </c>
      <c r="H584" s="136">
        <v>8.3780000000000001</v>
      </c>
      <c r="I584" s="137"/>
      <c r="J584" s="138">
        <f>ROUND(I584*H584,2)</f>
        <v>0</v>
      </c>
      <c r="K584" s="134" t="s">
        <v>254</v>
      </c>
      <c r="L584" s="33"/>
      <c r="M584" s="139" t="s">
        <v>44</v>
      </c>
      <c r="N584" s="140" t="s">
        <v>53</v>
      </c>
      <c r="P584" s="141">
        <f>O584*H584</f>
        <v>0</v>
      </c>
      <c r="Q584" s="141">
        <v>0</v>
      </c>
      <c r="R584" s="141">
        <f>Q584*H584</f>
        <v>0</v>
      </c>
      <c r="S584" s="141">
        <v>0</v>
      </c>
      <c r="T584" s="142">
        <f>S584*H584</f>
        <v>0</v>
      </c>
      <c r="AR584" s="143" t="s">
        <v>608</v>
      </c>
      <c r="AT584" s="143" t="s">
        <v>171</v>
      </c>
      <c r="AU584" s="143" t="s">
        <v>21</v>
      </c>
      <c r="AY584" s="17" t="s">
        <v>168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7" t="s">
        <v>90</v>
      </c>
      <c r="BK584" s="144">
        <f>ROUND(I584*H584,2)</f>
        <v>0</v>
      </c>
      <c r="BL584" s="17" t="s">
        <v>608</v>
      </c>
      <c r="BM584" s="143" t="s">
        <v>1827</v>
      </c>
    </row>
    <row r="585" spans="2:65" s="1" customFormat="1" ht="10.199999999999999">
      <c r="B585" s="33"/>
      <c r="D585" s="160" t="s">
        <v>256</v>
      </c>
      <c r="F585" s="161" t="s">
        <v>1828</v>
      </c>
      <c r="I585" s="147"/>
      <c r="L585" s="33"/>
      <c r="M585" s="148"/>
      <c r="T585" s="54"/>
      <c r="AT585" s="17" t="s">
        <v>256</v>
      </c>
      <c r="AU585" s="17" t="s">
        <v>21</v>
      </c>
    </row>
    <row r="586" spans="2:65" s="12" customFormat="1" ht="10.199999999999999">
      <c r="B586" s="149"/>
      <c r="D586" s="145" t="s">
        <v>182</v>
      </c>
      <c r="E586" s="150" t="s">
        <v>44</v>
      </c>
      <c r="F586" s="151" t="s">
        <v>1829</v>
      </c>
      <c r="H586" s="152">
        <v>8.3780000000000001</v>
      </c>
      <c r="I586" s="153"/>
      <c r="L586" s="149"/>
      <c r="M586" s="154"/>
      <c r="T586" s="155"/>
      <c r="AT586" s="150" t="s">
        <v>182</v>
      </c>
      <c r="AU586" s="150" t="s">
        <v>21</v>
      </c>
      <c r="AV586" s="12" t="s">
        <v>21</v>
      </c>
      <c r="AW586" s="12" t="s">
        <v>42</v>
      </c>
      <c r="AX586" s="12" t="s">
        <v>90</v>
      </c>
      <c r="AY586" s="150" t="s">
        <v>168</v>
      </c>
    </row>
    <row r="587" spans="2:65" s="1" customFormat="1" ht="33" customHeight="1">
      <c r="B587" s="33"/>
      <c r="C587" s="132" t="s">
        <v>1830</v>
      </c>
      <c r="D587" s="132" t="s">
        <v>171</v>
      </c>
      <c r="E587" s="133" t="s">
        <v>1831</v>
      </c>
      <c r="F587" s="134" t="s">
        <v>1832</v>
      </c>
      <c r="G587" s="135" t="s">
        <v>267</v>
      </c>
      <c r="H587" s="136">
        <v>39</v>
      </c>
      <c r="I587" s="137"/>
      <c r="J587" s="138">
        <f>ROUND(I587*H587,2)</f>
        <v>0</v>
      </c>
      <c r="K587" s="134" t="s">
        <v>254</v>
      </c>
      <c r="L587" s="33"/>
      <c r="M587" s="139" t="s">
        <v>44</v>
      </c>
      <c r="N587" s="140" t="s">
        <v>53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608</v>
      </c>
      <c r="AT587" s="143" t="s">
        <v>171</v>
      </c>
      <c r="AU587" s="143" t="s">
        <v>21</v>
      </c>
      <c r="AY587" s="17" t="s">
        <v>168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90</v>
      </c>
      <c r="BK587" s="144">
        <f>ROUND(I587*H587,2)</f>
        <v>0</v>
      </c>
      <c r="BL587" s="17" t="s">
        <v>608</v>
      </c>
      <c r="BM587" s="143" t="s">
        <v>1833</v>
      </c>
    </row>
    <row r="588" spans="2:65" s="1" customFormat="1" ht="10.199999999999999">
      <c r="B588" s="33"/>
      <c r="D588" s="160" t="s">
        <v>256</v>
      </c>
      <c r="F588" s="161" t="s">
        <v>1834</v>
      </c>
      <c r="I588" s="147"/>
      <c r="L588" s="33"/>
      <c r="M588" s="148"/>
      <c r="T588" s="54"/>
      <c r="AT588" s="17" t="s">
        <v>256</v>
      </c>
      <c r="AU588" s="17" t="s">
        <v>21</v>
      </c>
    </row>
    <row r="589" spans="2:65" s="12" customFormat="1" ht="10.199999999999999">
      <c r="B589" s="149"/>
      <c r="D589" s="145" t="s">
        <v>182</v>
      </c>
      <c r="E589" s="150" t="s">
        <v>44</v>
      </c>
      <c r="F589" s="151" t="s">
        <v>480</v>
      </c>
      <c r="H589" s="152">
        <v>39</v>
      </c>
      <c r="I589" s="153"/>
      <c r="L589" s="149"/>
      <c r="M589" s="154"/>
      <c r="T589" s="155"/>
      <c r="AT589" s="150" t="s">
        <v>182</v>
      </c>
      <c r="AU589" s="150" t="s">
        <v>21</v>
      </c>
      <c r="AV589" s="12" t="s">
        <v>21</v>
      </c>
      <c r="AW589" s="12" t="s">
        <v>42</v>
      </c>
      <c r="AX589" s="12" t="s">
        <v>90</v>
      </c>
      <c r="AY589" s="150" t="s">
        <v>168</v>
      </c>
    </row>
    <row r="590" spans="2:65" s="1" customFormat="1" ht="24.15" customHeight="1">
      <c r="B590" s="33"/>
      <c r="C590" s="132" t="s">
        <v>1835</v>
      </c>
      <c r="D590" s="132" t="s">
        <v>171</v>
      </c>
      <c r="E590" s="133" t="s">
        <v>1836</v>
      </c>
      <c r="F590" s="134" t="s">
        <v>1837</v>
      </c>
      <c r="G590" s="135" t="s">
        <v>253</v>
      </c>
      <c r="H590" s="136">
        <v>195</v>
      </c>
      <c r="I590" s="137"/>
      <c r="J590" s="138">
        <f>ROUND(I590*H590,2)</f>
        <v>0</v>
      </c>
      <c r="K590" s="134" t="s">
        <v>254</v>
      </c>
      <c r="L590" s="33"/>
      <c r="M590" s="139" t="s">
        <v>44</v>
      </c>
      <c r="N590" s="140" t="s">
        <v>53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608</v>
      </c>
      <c r="AT590" s="143" t="s">
        <v>171</v>
      </c>
      <c r="AU590" s="143" t="s">
        <v>21</v>
      </c>
      <c r="AY590" s="17" t="s">
        <v>168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7" t="s">
        <v>90</v>
      </c>
      <c r="BK590" s="144">
        <f>ROUND(I590*H590,2)</f>
        <v>0</v>
      </c>
      <c r="BL590" s="17" t="s">
        <v>608</v>
      </c>
      <c r="BM590" s="143" t="s">
        <v>1838</v>
      </c>
    </row>
    <row r="591" spans="2:65" s="1" customFormat="1" ht="10.199999999999999">
      <c r="B591" s="33"/>
      <c r="D591" s="160" t="s">
        <v>256</v>
      </c>
      <c r="F591" s="161" t="s">
        <v>1839</v>
      </c>
      <c r="I591" s="147"/>
      <c r="L591" s="33"/>
      <c r="M591" s="148"/>
      <c r="T591" s="54"/>
      <c r="AT591" s="17" t="s">
        <v>256</v>
      </c>
      <c r="AU591" s="17" t="s">
        <v>21</v>
      </c>
    </row>
    <row r="592" spans="2:65" s="12" customFormat="1" ht="10.199999999999999">
      <c r="B592" s="149"/>
      <c r="D592" s="145" t="s">
        <v>182</v>
      </c>
      <c r="E592" s="150" t="s">
        <v>44</v>
      </c>
      <c r="F592" s="151" t="s">
        <v>1800</v>
      </c>
      <c r="H592" s="152">
        <v>195</v>
      </c>
      <c r="I592" s="153"/>
      <c r="L592" s="149"/>
      <c r="M592" s="154"/>
      <c r="T592" s="155"/>
      <c r="AT592" s="150" t="s">
        <v>182</v>
      </c>
      <c r="AU592" s="150" t="s">
        <v>21</v>
      </c>
      <c r="AV592" s="12" t="s">
        <v>21</v>
      </c>
      <c r="AW592" s="12" t="s">
        <v>42</v>
      </c>
      <c r="AX592" s="12" t="s">
        <v>90</v>
      </c>
      <c r="AY592" s="150" t="s">
        <v>168</v>
      </c>
    </row>
    <row r="593" spans="2:65" s="1" customFormat="1" ht="16.5" customHeight="1">
      <c r="B593" s="33"/>
      <c r="C593" s="132" t="s">
        <v>1840</v>
      </c>
      <c r="D593" s="132" t="s">
        <v>171</v>
      </c>
      <c r="E593" s="133" t="s">
        <v>1841</v>
      </c>
      <c r="F593" s="134" t="s">
        <v>1842</v>
      </c>
      <c r="G593" s="135" t="s">
        <v>253</v>
      </c>
      <c r="H593" s="136">
        <v>195</v>
      </c>
      <c r="I593" s="137"/>
      <c r="J593" s="138">
        <f>ROUND(I593*H593,2)</f>
        <v>0</v>
      </c>
      <c r="K593" s="134" t="s">
        <v>254</v>
      </c>
      <c r="L593" s="33"/>
      <c r="M593" s="139" t="s">
        <v>44</v>
      </c>
      <c r="N593" s="140" t="s">
        <v>53</v>
      </c>
      <c r="P593" s="141">
        <f>O593*H593</f>
        <v>0</v>
      </c>
      <c r="Q593" s="141">
        <v>3.0000000000000001E-5</v>
      </c>
      <c r="R593" s="141">
        <f>Q593*H593</f>
        <v>5.8500000000000002E-3</v>
      </c>
      <c r="S593" s="141">
        <v>0</v>
      </c>
      <c r="T593" s="142">
        <f>S593*H593</f>
        <v>0</v>
      </c>
      <c r="AR593" s="143" t="s">
        <v>608</v>
      </c>
      <c r="AT593" s="143" t="s">
        <v>171</v>
      </c>
      <c r="AU593" s="143" t="s">
        <v>21</v>
      </c>
      <c r="AY593" s="17" t="s">
        <v>168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7" t="s">
        <v>90</v>
      </c>
      <c r="BK593" s="144">
        <f>ROUND(I593*H593,2)</f>
        <v>0</v>
      </c>
      <c r="BL593" s="17" t="s">
        <v>608</v>
      </c>
      <c r="BM593" s="143" t="s">
        <v>1843</v>
      </c>
    </row>
    <row r="594" spans="2:65" s="1" customFormat="1" ht="10.199999999999999">
      <c r="B594" s="33"/>
      <c r="D594" s="160" t="s">
        <v>256</v>
      </c>
      <c r="F594" s="161" t="s">
        <v>1844</v>
      </c>
      <c r="I594" s="147"/>
      <c r="L594" s="33"/>
      <c r="M594" s="148"/>
      <c r="T594" s="54"/>
      <c r="AT594" s="17" t="s">
        <v>256</v>
      </c>
      <c r="AU594" s="17" t="s">
        <v>21</v>
      </c>
    </row>
    <row r="595" spans="2:65" s="12" customFormat="1" ht="10.199999999999999">
      <c r="B595" s="149"/>
      <c r="D595" s="145" t="s">
        <v>182</v>
      </c>
      <c r="E595" s="150" t="s">
        <v>44</v>
      </c>
      <c r="F595" s="151" t="s">
        <v>1800</v>
      </c>
      <c r="H595" s="152">
        <v>195</v>
      </c>
      <c r="I595" s="153"/>
      <c r="L595" s="149"/>
      <c r="M595" s="154"/>
      <c r="T595" s="155"/>
      <c r="AT595" s="150" t="s">
        <v>182</v>
      </c>
      <c r="AU595" s="150" t="s">
        <v>21</v>
      </c>
      <c r="AV595" s="12" t="s">
        <v>21</v>
      </c>
      <c r="AW595" s="12" t="s">
        <v>42</v>
      </c>
      <c r="AX595" s="12" t="s">
        <v>90</v>
      </c>
      <c r="AY595" s="150" t="s">
        <v>168</v>
      </c>
    </row>
    <row r="596" spans="2:65" s="1" customFormat="1" ht="16.5" customHeight="1">
      <c r="B596" s="33"/>
      <c r="C596" s="132" t="s">
        <v>1845</v>
      </c>
      <c r="D596" s="132" t="s">
        <v>171</v>
      </c>
      <c r="E596" s="133" t="s">
        <v>1846</v>
      </c>
      <c r="F596" s="134" t="s">
        <v>1847</v>
      </c>
      <c r="G596" s="135" t="s">
        <v>225</v>
      </c>
      <c r="H596" s="136">
        <v>1.089</v>
      </c>
      <c r="I596" s="137"/>
      <c r="J596" s="138">
        <f>ROUND(I596*H596,2)</f>
        <v>0</v>
      </c>
      <c r="K596" s="134" t="s">
        <v>254</v>
      </c>
      <c r="L596" s="33"/>
      <c r="M596" s="139" t="s">
        <v>44</v>
      </c>
      <c r="N596" s="140" t="s">
        <v>53</v>
      </c>
      <c r="P596" s="141">
        <f>O596*H596</f>
        <v>0</v>
      </c>
      <c r="Q596" s="141">
        <v>0</v>
      </c>
      <c r="R596" s="141">
        <f>Q596*H596</f>
        <v>0</v>
      </c>
      <c r="S596" s="141">
        <v>0</v>
      </c>
      <c r="T596" s="142">
        <f>S596*H596</f>
        <v>0</v>
      </c>
      <c r="AR596" s="143" t="s">
        <v>608</v>
      </c>
      <c r="AT596" s="143" t="s">
        <v>171</v>
      </c>
      <c r="AU596" s="143" t="s">
        <v>21</v>
      </c>
      <c r="AY596" s="17" t="s">
        <v>168</v>
      </c>
      <c r="BE596" s="144">
        <f>IF(N596="základní",J596,0)</f>
        <v>0</v>
      </c>
      <c r="BF596" s="144">
        <f>IF(N596="snížená",J596,0)</f>
        <v>0</v>
      </c>
      <c r="BG596" s="144">
        <f>IF(N596="zákl. přenesená",J596,0)</f>
        <v>0</v>
      </c>
      <c r="BH596" s="144">
        <f>IF(N596="sníž. přenesená",J596,0)</f>
        <v>0</v>
      </c>
      <c r="BI596" s="144">
        <f>IF(N596="nulová",J596,0)</f>
        <v>0</v>
      </c>
      <c r="BJ596" s="17" t="s">
        <v>90</v>
      </c>
      <c r="BK596" s="144">
        <f>ROUND(I596*H596,2)</f>
        <v>0</v>
      </c>
      <c r="BL596" s="17" t="s">
        <v>608</v>
      </c>
      <c r="BM596" s="143" t="s">
        <v>1848</v>
      </c>
    </row>
    <row r="597" spans="2:65" s="1" customFormat="1" ht="10.199999999999999">
      <c r="B597" s="33"/>
      <c r="D597" s="160" t="s">
        <v>256</v>
      </c>
      <c r="F597" s="161" t="s">
        <v>1849</v>
      </c>
      <c r="I597" s="147"/>
      <c r="L597" s="33"/>
      <c r="M597" s="148"/>
      <c r="T597" s="54"/>
      <c r="AT597" s="17" t="s">
        <v>256</v>
      </c>
      <c r="AU597" s="17" t="s">
        <v>21</v>
      </c>
    </row>
    <row r="598" spans="2:65" s="12" customFormat="1" ht="10.199999999999999">
      <c r="B598" s="149"/>
      <c r="D598" s="145" t="s">
        <v>182</v>
      </c>
      <c r="E598" s="150" t="s">
        <v>44</v>
      </c>
      <c r="F598" s="151" t="s">
        <v>1850</v>
      </c>
      <c r="H598" s="152">
        <v>1.089</v>
      </c>
      <c r="I598" s="153"/>
      <c r="L598" s="149"/>
      <c r="M598" s="154"/>
      <c r="T598" s="155"/>
      <c r="AT598" s="150" t="s">
        <v>182</v>
      </c>
      <c r="AU598" s="150" t="s">
        <v>21</v>
      </c>
      <c r="AV598" s="12" t="s">
        <v>21</v>
      </c>
      <c r="AW598" s="12" t="s">
        <v>42</v>
      </c>
      <c r="AX598" s="12" t="s">
        <v>90</v>
      </c>
      <c r="AY598" s="150" t="s">
        <v>168</v>
      </c>
    </row>
    <row r="599" spans="2:65" s="1" customFormat="1" ht="24.15" customHeight="1">
      <c r="B599" s="33"/>
      <c r="C599" s="132" t="s">
        <v>1851</v>
      </c>
      <c r="D599" s="132" t="s">
        <v>171</v>
      </c>
      <c r="E599" s="133" t="s">
        <v>1852</v>
      </c>
      <c r="F599" s="134" t="s">
        <v>1853</v>
      </c>
      <c r="G599" s="135" t="s">
        <v>267</v>
      </c>
      <c r="H599" s="136">
        <v>39</v>
      </c>
      <c r="I599" s="137"/>
      <c r="J599" s="138">
        <f>ROUND(I599*H599,2)</f>
        <v>0</v>
      </c>
      <c r="K599" s="134" t="s">
        <v>254</v>
      </c>
      <c r="L599" s="33"/>
      <c r="M599" s="139" t="s">
        <v>44</v>
      </c>
      <c r="N599" s="140" t="s">
        <v>53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608</v>
      </c>
      <c r="AT599" s="143" t="s">
        <v>171</v>
      </c>
      <c r="AU599" s="143" t="s">
        <v>21</v>
      </c>
      <c r="AY599" s="17" t="s">
        <v>168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7" t="s">
        <v>90</v>
      </c>
      <c r="BK599" s="144">
        <f>ROUND(I599*H599,2)</f>
        <v>0</v>
      </c>
      <c r="BL599" s="17" t="s">
        <v>608</v>
      </c>
      <c r="BM599" s="143" t="s">
        <v>1854</v>
      </c>
    </row>
    <row r="600" spans="2:65" s="1" customFormat="1" ht="10.199999999999999">
      <c r="B600" s="33"/>
      <c r="D600" s="160" t="s">
        <v>256</v>
      </c>
      <c r="F600" s="161" t="s">
        <v>1855</v>
      </c>
      <c r="I600" s="147"/>
      <c r="L600" s="33"/>
      <c r="M600" s="148"/>
      <c r="T600" s="54"/>
      <c r="AT600" s="17" t="s">
        <v>256</v>
      </c>
      <c r="AU600" s="17" t="s">
        <v>21</v>
      </c>
    </row>
    <row r="601" spans="2:65" s="12" customFormat="1" ht="10.199999999999999">
      <c r="B601" s="149"/>
      <c r="D601" s="145" t="s">
        <v>182</v>
      </c>
      <c r="E601" s="150" t="s">
        <v>44</v>
      </c>
      <c r="F601" s="151" t="s">
        <v>480</v>
      </c>
      <c r="H601" s="152">
        <v>39</v>
      </c>
      <c r="I601" s="153"/>
      <c r="L601" s="149"/>
      <c r="M601" s="154"/>
      <c r="T601" s="155"/>
      <c r="AT601" s="150" t="s">
        <v>182</v>
      </c>
      <c r="AU601" s="150" t="s">
        <v>21</v>
      </c>
      <c r="AV601" s="12" t="s">
        <v>21</v>
      </c>
      <c r="AW601" s="12" t="s">
        <v>42</v>
      </c>
      <c r="AX601" s="12" t="s">
        <v>90</v>
      </c>
      <c r="AY601" s="150" t="s">
        <v>168</v>
      </c>
    </row>
    <row r="602" spans="2:65" s="1" customFormat="1" ht="21.75" customHeight="1">
      <c r="B602" s="33"/>
      <c r="C602" s="132" t="s">
        <v>1856</v>
      </c>
      <c r="D602" s="132" t="s">
        <v>171</v>
      </c>
      <c r="E602" s="133" t="s">
        <v>1857</v>
      </c>
      <c r="F602" s="134" t="s">
        <v>1858</v>
      </c>
      <c r="G602" s="135" t="s">
        <v>267</v>
      </c>
      <c r="H602" s="136">
        <v>39</v>
      </c>
      <c r="I602" s="137"/>
      <c r="J602" s="138">
        <f>ROUND(I602*H602,2)</f>
        <v>0</v>
      </c>
      <c r="K602" s="134" t="s">
        <v>254</v>
      </c>
      <c r="L602" s="33"/>
      <c r="M602" s="139" t="s">
        <v>44</v>
      </c>
      <c r="N602" s="140" t="s">
        <v>53</v>
      </c>
      <c r="P602" s="141">
        <f>O602*H602</f>
        <v>0</v>
      </c>
      <c r="Q602" s="141">
        <v>6.9999999999999994E-5</v>
      </c>
      <c r="R602" s="141">
        <f>Q602*H602</f>
        <v>2.7299999999999998E-3</v>
      </c>
      <c r="S602" s="141">
        <v>0</v>
      </c>
      <c r="T602" s="142">
        <f>S602*H602</f>
        <v>0</v>
      </c>
      <c r="AR602" s="143" t="s">
        <v>608</v>
      </c>
      <c r="AT602" s="143" t="s">
        <v>171</v>
      </c>
      <c r="AU602" s="143" t="s">
        <v>21</v>
      </c>
      <c r="AY602" s="17" t="s">
        <v>168</v>
      </c>
      <c r="BE602" s="144">
        <f>IF(N602="základní",J602,0)</f>
        <v>0</v>
      </c>
      <c r="BF602" s="144">
        <f>IF(N602="snížená",J602,0)</f>
        <v>0</v>
      </c>
      <c r="BG602" s="144">
        <f>IF(N602="zákl. přenesená",J602,0)</f>
        <v>0</v>
      </c>
      <c r="BH602" s="144">
        <f>IF(N602="sníž. přenesená",J602,0)</f>
        <v>0</v>
      </c>
      <c r="BI602" s="144">
        <f>IF(N602="nulová",J602,0)</f>
        <v>0</v>
      </c>
      <c r="BJ602" s="17" t="s">
        <v>90</v>
      </c>
      <c r="BK602" s="144">
        <f>ROUND(I602*H602,2)</f>
        <v>0</v>
      </c>
      <c r="BL602" s="17" t="s">
        <v>608</v>
      </c>
      <c r="BM602" s="143" t="s">
        <v>1859</v>
      </c>
    </row>
    <row r="603" spans="2:65" s="1" customFormat="1" ht="10.199999999999999">
      <c r="B603" s="33"/>
      <c r="D603" s="160" t="s">
        <v>256</v>
      </c>
      <c r="F603" s="161" t="s">
        <v>1860</v>
      </c>
      <c r="I603" s="147"/>
      <c r="L603" s="33"/>
      <c r="M603" s="148"/>
      <c r="T603" s="54"/>
      <c r="AT603" s="17" t="s">
        <v>256</v>
      </c>
      <c r="AU603" s="17" t="s">
        <v>21</v>
      </c>
    </row>
    <row r="604" spans="2:65" s="12" customFormat="1" ht="10.199999999999999">
      <c r="B604" s="149"/>
      <c r="D604" s="145" t="s">
        <v>182</v>
      </c>
      <c r="E604" s="150" t="s">
        <v>44</v>
      </c>
      <c r="F604" s="151" t="s">
        <v>480</v>
      </c>
      <c r="H604" s="152">
        <v>39</v>
      </c>
      <c r="I604" s="153"/>
      <c r="L604" s="149"/>
      <c r="M604" s="154"/>
      <c r="T604" s="155"/>
      <c r="AT604" s="150" t="s">
        <v>182</v>
      </c>
      <c r="AU604" s="150" t="s">
        <v>21</v>
      </c>
      <c r="AV604" s="12" t="s">
        <v>21</v>
      </c>
      <c r="AW604" s="12" t="s">
        <v>42</v>
      </c>
      <c r="AX604" s="12" t="s">
        <v>90</v>
      </c>
      <c r="AY604" s="150" t="s">
        <v>168</v>
      </c>
    </row>
    <row r="605" spans="2:65" s="1" customFormat="1" ht="21.75" customHeight="1">
      <c r="B605" s="33"/>
      <c r="C605" s="132" t="s">
        <v>1861</v>
      </c>
      <c r="D605" s="132" t="s">
        <v>171</v>
      </c>
      <c r="E605" s="133" t="s">
        <v>1862</v>
      </c>
      <c r="F605" s="134" t="s">
        <v>1863</v>
      </c>
      <c r="G605" s="135" t="s">
        <v>267</v>
      </c>
      <c r="H605" s="136">
        <v>5</v>
      </c>
      <c r="I605" s="137"/>
      <c r="J605" s="138">
        <f>ROUND(I605*H605,2)</f>
        <v>0</v>
      </c>
      <c r="K605" s="134" t="s">
        <v>254</v>
      </c>
      <c r="L605" s="33"/>
      <c r="M605" s="139" t="s">
        <v>44</v>
      </c>
      <c r="N605" s="140" t="s">
        <v>53</v>
      </c>
      <c r="P605" s="141">
        <f>O605*H605</f>
        <v>0</v>
      </c>
      <c r="Q605" s="141">
        <v>0</v>
      </c>
      <c r="R605" s="141">
        <f>Q605*H605</f>
        <v>0</v>
      </c>
      <c r="S605" s="141">
        <v>0</v>
      </c>
      <c r="T605" s="142">
        <f>S605*H605</f>
        <v>0</v>
      </c>
      <c r="AR605" s="143" t="s">
        <v>608</v>
      </c>
      <c r="AT605" s="143" t="s">
        <v>171</v>
      </c>
      <c r="AU605" s="143" t="s">
        <v>21</v>
      </c>
      <c r="AY605" s="17" t="s">
        <v>168</v>
      </c>
      <c r="BE605" s="144">
        <f>IF(N605="základní",J605,0)</f>
        <v>0</v>
      </c>
      <c r="BF605" s="144">
        <f>IF(N605="snížená",J605,0)</f>
        <v>0</v>
      </c>
      <c r="BG605" s="144">
        <f>IF(N605="zákl. přenesená",J605,0)</f>
        <v>0</v>
      </c>
      <c r="BH605" s="144">
        <f>IF(N605="sníž. přenesená",J605,0)</f>
        <v>0</v>
      </c>
      <c r="BI605" s="144">
        <f>IF(N605="nulová",J605,0)</f>
        <v>0</v>
      </c>
      <c r="BJ605" s="17" t="s">
        <v>90</v>
      </c>
      <c r="BK605" s="144">
        <f>ROUND(I605*H605,2)</f>
        <v>0</v>
      </c>
      <c r="BL605" s="17" t="s">
        <v>608</v>
      </c>
      <c r="BM605" s="143" t="s">
        <v>1864</v>
      </c>
    </row>
    <row r="606" spans="2:65" s="1" customFormat="1" ht="10.199999999999999">
      <c r="B606" s="33"/>
      <c r="D606" s="160" t="s">
        <v>256</v>
      </c>
      <c r="F606" s="161" t="s">
        <v>1865</v>
      </c>
      <c r="I606" s="147"/>
      <c r="L606" s="33"/>
      <c r="M606" s="148"/>
      <c r="T606" s="54"/>
      <c r="AT606" s="17" t="s">
        <v>256</v>
      </c>
      <c r="AU606" s="17" t="s">
        <v>21</v>
      </c>
    </row>
    <row r="607" spans="2:65" s="12" customFormat="1" ht="10.199999999999999">
      <c r="B607" s="149"/>
      <c r="D607" s="145" t="s">
        <v>182</v>
      </c>
      <c r="E607" s="150" t="s">
        <v>44</v>
      </c>
      <c r="F607" s="151" t="s">
        <v>1866</v>
      </c>
      <c r="H607" s="152">
        <v>5</v>
      </c>
      <c r="I607" s="153"/>
      <c r="L607" s="149"/>
      <c r="M607" s="154"/>
      <c r="T607" s="155"/>
      <c r="AT607" s="150" t="s">
        <v>182</v>
      </c>
      <c r="AU607" s="150" t="s">
        <v>21</v>
      </c>
      <c r="AV607" s="12" t="s">
        <v>21</v>
      </c>
      <c r="AW607" s="12" t="s">
        <v>42</v>
      </c>
      <c r="AX607" s="12" t="s">
        <v>90</v>
      </c>
      <c r="AY607" s="150" t="s">
        <v>168</v>
      </c>
    </row>
    <row r="608" spans="2:65" s="1" customFormat="1" ht="16.5" customHeight="1">
      <c r="B608" s="33"/>
      <c r="C608" s="176" t="s">
        <v>1867</v>
      </c>
      <c r="D608" s="176" t="s">
        <v>386</v>
      </c>
      <c r="E608" s="177" t="s">
        <v>1868</v>
      </c>
      <c r="F608" s="178" t="s">
        <v>1869</v>
      </c>
      <c r="G608" s="179" t="s">
        <v>267</v>
      </c>
      <c r="H608" s="180">
        <v>1.47</v>
      </c>
      <c r="I608" s="181"/>
      <c r="J608" s="182">
        <f>ROUND(I608*H608,2)</f>
        <v>0</v>
      </c>
      <c r="K608" s="178" t="s">
        <v>254</v>
      </c>
      <c r="L608" s="183"/>
      <c r="M608" s="184" t="s">
        <v>44</v>
      </c>
      <c r="N608" s="185" t="s">
        <v>53</v>
      </c>
      <c r="P608" s="141">
        <f>O608*H608</f>
        <v>0</v>
      </c>
      <c r="Q608" s="141">
        <v>5.5000000000000003E-4</v>
      </c>
      <c r="R608" s="141">
        <f>Q608*H608</f>
        <v>8.0850000000000008E-4</v>
      </c>
      <c r="S608" s="141">
        <v>0</v>
      </c>
      <c r="T608" s="142">
        <f>S608*H608</f>
        <v>0</v>
      </c>
      <c r="AR608" s="143" t="s">
        <v>1669</v>
      </c>
      <c r="AT608" s="143" t="s">
        <v>386</v>
      </c>
      <c r="AU608" s="143" t="s">
        <v>21</v>
      </c>
      <c r="AY608" s="17" t="s">
        <v>168</v>
      </c>
      <c r="BE608" s="144">
        <f>IF(N608="základní",J608,0)</f>
        <v>0</v>
      </c>
      <c r="BF608" s="144">
        <f>IF(N608="snížená",J608,0)</f>
        <v>0</v>
      </c>
      <c r="BG608" s="144">
        <f>IF(N608="zákl. přenesená",J608,0)</f>
        <v>0</v>
      </c>
      <c r="BH608" s="144">
        <f>IF(N608="sníž. přenesená",J608,0)</f>
        <v>0</v>
      </c>
      <c r="BI608" s="144">
        <f>IF(N608="nulová",J608,0)</f>
        <v>0</v>
      </c>
      <c r="BJ608" s="17" t="s">
        <v>90</v>
      </c>
      <c r="BK608" s="144">
        <f>ROUND(I608*H608,2)</f>
        <v>0</v>
      </c>
      <c r="BL608" s="17" t="s">
        <v>1669</v>
      </c>
      <c r="BM608" s="143" t="s">
        <v>1870</v>
      </c>
    </row>
    <row r="609" spans="2:65" s="12" customFormat="1" ht="10.199999999999999">
      <c r="B609" s="149"/>
      <c r="D609" s="145" t="s">
        <v>182</v>
      </c>
      <c r="E609" s="150" t="s">
        <v>44</v>
      </c>
      <c r="F609" s="151" t="s">
        <v>1871</v>
      </c>
      <c r="H609" s="152">
        <v>1.4</v>
      </c>
      <c r="I609" s="153"/>
      <c r="L609" s="149"/>
      <c r="M609" s="154"/>
      <c r="T609" s="155"/>
      <c r="AT609" s="150" t="s">
        <v>182</v>
      </c>
      <c r="AU609" s="150" t="s">
        <v>21</v>
      </c>
      <c r="AV609" s="12" t="s">
        <v>21</v>
      </c>
      <c r="AW609" s="12" t="s">
        <v>42</v>
      </c>
      <c r="AX609" s="12" t="s">
        <v>90</v>
      </c>
      <c r="AY609" s="150" t="s">
        <v>168</v>
      </c>
    </row>
    <row r="610" spans="2:65" s="12" customFormat="1" ht="10.199999999999999">
      <c r="B610" s="149"/>
      <c r="D610" s="145" t="s">
        <v>182</v>
      </c>
      <c r="F610" s="151" t="s">
        <v>1872</v>
      </c>
      <c r="H610" s="152">
        <v>1.47</v>
      </c>
      <c r="I610" s="153"/>
      <c r="L610" s="149"/>
      <c r="M610" s="154"/>
      <c r="T610" s="155"/>
      <c r="AT610" s="150" t="s">
        <v>182</v>
      </c>
      <c r="AU610" s="150" t="s">
        <v>21</v>
      </c>
      <c r="AV610" s="12" t="s">
        <v>21</v>
      </c>
      <c r="AW610" s="12" t="s">
        <v>4</v>
      </c>
      <c r="AX610" s="12" t="s">
        <v>90</v>
      </c>
      <c r="AY610" s="150" t="s">
        <v>168</v>
      </c>
    </row>
    <row r="611" spans="2:65" s="1" customFormat="1" ht="16.5" customHeight="1">
      <c r="B611" s="33"/>
      <c r="C611" s="176" t="s">
        <v>1873</v>
      </c>
      <c r="D611" s="176" t="s">
        <v>386</v>
      </c>
      <c r="E611" s="177" t="s">
        <v>1874</v>
      </c>
      <c r="F611" s="178" t="s">
        <v>1875</v>
      </c>
      <c r="G611" s="179" t="s">
        <v>267</v>
      </c>
      <c r="H611" s="180">
        <v>3.7080000000000002</v>
      </c>
      <c r="I611" s="181"/>
      <c r="J611" s="182">
        <f>ROUND(I611*H611,2)</f>
        <v>0</v>
      </c>
      <c r="K611" s="178" t="s">
        <v>254</v>
      </c>
      <c r="L611" s="183"/>
      <c r="M611" s="184" t="s">
        <v>44</v>
      </c>
      <c r="N611" s="185" t="s">
        <v>53</v>
      </c>
      <c r="P611" s="141">
        <f>O611*H611</f>
        <v>0</v>
      </c>
      <c r="Q611" s="141">
        <v>1.4E-3</v>
      </c>
      <c r="R611" s="141">
        <f>Q611*H611</f>
        <v>5.1912E-3</v>
      </c>
      <c r="S611" s="141">
        <v>0</v>
      </c>
      <c r="T611" s="142">
        <f>S611*H611</f>
        <v>0</v>
      </c>
      <c r="AR611" s="143" t="s">
        <v>1669</v>
      </c>
      <c r="AT611" s="143" t="s">
        <v>386</v>
      </c>
      <c r="AU611" s="143" t="s">
        <v>21</v>
      </c>
      <c r="AY611" s="17" t="s">
        <v>168</v>
      </c>
      <c r="BE611" s="144">
        <f>IF(N611="základní",J611,0)</f>
        <v>0</v>
      </c>
      <c r="BF611" s="144">
        <f>IF(N611="snížená",J611,0)</f>
        <v>0</v>
      </c>
      <c r="BG611" s="144">
        <f>IF(N611="zákl. přenesená",J611,0)</f>
        <v>0</v>
      </c>
      <c r="BH611" s="144">
        <f>IF(N611="sníž. přenesená",J611,0)</f>
        <v>0</v>
      </c>
      <c r="BI611" s="144">
        <f>IF(N611="nulová",J611,0)</f>
        <v>0</v>
      </c>
      <c r="BJ611" s="17" t="s">
        <v>90</v>
      </c>
      <c r="BK611" s="144">
        <f>ROUND(I611*H611,2)</f>
        <v>0</v>
      </c>
      <c r="BL611" s="17" t="s">
        <v>1669</v>
      </c>
      <c r="BM611" s="143" t="s">
        <v>1876</v>
      </c>
    </row>
    <row r="612" spans="2:65" s="12" customFormat="1" ht="10.199999999999999">
      <c r="B612" s="149"/>
      <c r="D612" s="145" t="s">
        <v>182</v>
      </c>
      <c r="E612" s="150" t="s">
        <v>44</v>
      </c>
      <c r="F612" s="151" t="s">
        <v>1877</v>
      </c>
      <c r="H612" s="152">
        <v>3.6</v>
      </c>
      <c r="I612" s="153"/>
      <c r="L612" s="149"/>
      <c r="M612" s="154"/>
      <c r="T612" s="155"/>
      <c r="AT612" s="150" t="s">
        <v>182</v>
      </c>
      <c r="AU612" s="150" t="s">
        <v>21</v>
      </c>
      <c r="AV612" s="12" t="s">
        <v>21</v>
      </c>
      <c r="AW612" s="12" t="s">
        <v>42</v>
      </c>
      <c r="AX612" s="12" t="s">
        <v>90</v>
      </c>
      <c r="AY612" s="150" t="s">
        <v>168</v>
      </c>
    </row>
    <row r="613" spans="2:65" s="12" customFormat="1" ht="10.199999999999999">
      <c r="B613" s="149"/>
      <c r="D613" s="145" t="s">
        <v>182</v>
      </c>
      <c r="F613" s="151" t="s">
        <v>1878</v>
      </c>
      <c r="H613" s="152">
        <v>3.7080000000000002</v>
      </c>
      <c r="I613" s="153"/>
      <c r="L613" s="149"/>
      <c r="M613" s="154"/>
      <c r="T613" s="155"/>
      <c r="AT613" s="150" t="s">
        <v>182</v>
      </c>
      <c r="AU613" s="150" t="s">
        <v>21</v>
      </c>
      <c r="AV613" s="12" t="s">
        <v>21</v>
      </c>
      <c r="AW613" s="12" t="s">
        <v>4</v>
      </c>
      <c r="AX613" s="12" t="s">
        <v>90</v>
      </c>
      <c r="AY613" s="150" t="s">
        <v>168</v>
      </c>
    </row>
    <row r="614" spans="2:65" s="1" customFormat="1" ht="16.5" customHeight="1">
      <c r="B614" s="33"/>
      <c r="C614" s="176" t="s">
        <v>1879</v>
      </c>
      <c r="D614" s="176" t="s">
        <v>386</v>
      </c>
      <c r="E614" s="177" t="s">
        <v>1880</v>
      </c>
      <c r="F614" s="178" t="s">
        <v>1881</v>
      </c>
      <c r="G614" s="179" t="s">
        <v>430</v>
      </c>
      <c r="H614" s="180">
        <v>6.18</v>
      </c>
      <c r="I614" s="181"/>
      <c r="J614" s="182">
        <f>ROUND(I614*H614,2)</f>
        <v>0</v>
      </c>
      <c r="K614" s="178" t="s">
        <v>254</v>
      </c>
      <c r="L614" s="183"/>
      <c r="M614" s="184" t="s">
        <v>44</v>
      </c>
      <c r="N614" s="185" t="s">
        <v>53</v>
      </c>
      <c r="P614" s="141">
        <f>O614*H614</f>
        <v>0</v>
      </c>
      <c r="Q614" s="141">
        <v>2.7999999999999998E-4</v>
      </c>
      <c r="R614" s="141">
        <f>Q614*H614</f>
        <v>1.7303999999999998E-3</v>
      </c>
      <c r="S614" s="141">
        <v>0</v>
      </c>
      <c r="T614" s="142">
        <f>S614*H614</f>
        <v>0</v>
      </c>
      <c r="AR614" s="143" t="s">
        <v>1669</v>
      </c>
      <c r="AT614" s="143" t="s">
        <v>386</v>
      </c>
      <c r="AU614" s="143" t="s">
        <v>21</v>
      </c>
      <c r="AY614" s="17" t="s">
        <v>168</v>
      </c>
      <c r="BE614" s="144">
        <f>IF(N614="základní",J614,0)</f>
        <v>0</v>
      </c>
      <c r="BF614" s="144">
        <f>IF(N614="snížená",J614,0)</f>
        <v>0</v>
      </c>
      <c r="BG614" s="144">
        <f>IF(N614="zákl. přenesená",J614,0)</f>
        <v>0</v>
      </c>
      <c r="BH614" s="144">
        <f>IF(N614="sníž. přenesená",J614,0)</f>
        <v>0</v>
      </c>
      <c r="BI614" s="144">
        <f>IF(N614="nulová",J614,0)</f>
        <v>0</v>
      </c>
      <c r="BJ614" s="17" t="s">
        <v>90</v>
      </c>
      <c r="BK614" s="144">
        <f>ROUND(I614*H614,2)</f>
        <v>0</v>
      </c>
      <c r="BL614" s="17" t="s">
        <v>1669</v>
      </c>
      <c r="BM614" s="143" t="s">
        <v>1882</v>
      </c>
    </row>
    <row r="615" spans="2:65" s="12" customFormat="1" ht="10.199999999999999">
      <c r="B615" s="149"/>
      <c r="D615" s="145" t="s">
        <v>182</v>
      </c>
      <c r="E615" s="150" t="s">
        <v>44</v>
      </c>
      <c r="F615" s="151" t="s">
        <v>1883</v>
      </c>
      <c r="H615" s="152">
        <v>6</v>
      </c>
      <c r="I615" s="153"/>
      <c r="L615" s="149"/>
      <c r="M615" s="154"/>
      <c r="T615" s="155"/>
      <c r="AT615" s="150" t="s">
        <v>182</v>
      </c>
      <c r="AU615" s="150" t="s">
        <v>21</v>
      </c>
      <c r="AV615" s="12" t="s">
        <v>21</v>
      </c>
      <c r="AW615" s="12" t="s">
        <v>42</v>
      </c>
      <c r="AX615" s="12" t="s">
        <v>90</v>
      </c>
      <c r="AY615" s="150" t="s">
        <v>168</v>
      </c>
    </row>
    <row r="616" spans="2:65" s="12" customFormat="1" ht="10.199999999999999">
      <c r="B616" s="149"/>
      <c r="D616" s="145" t="s">
        <v>182</v>
      </c>
      <c r="F616" s="151" t="s">
        <v>1884</v>
      </c>
      <c r="H616" s="152">
        <v>6.18</v>
      </c>
      <c r="I616" s="153"/>
      <c r="L616" s="149"/>
      <c r="M616" s="154"/>
      <c r="T616" s="155"/>
      <c r="AT616" s="150" t="s">
        <v>182</v>
      </c>
      <c r="AU616" s="150" t="s">
        <v>21</v>
      </c>
      <c r="AV616" s="12" t="s">
        <v>21</v>
      </c>
      <c r="AW616" s="12" t="s">
        <v>4</v>
      </c>
      <c r="AX616" s="12" t="s">
        <v>90</v>
      </c>
      <c r="AY616" s="150" t="s">
        <v>168</v>
      </c>
    </row>
    <row r="617" spans="2:65" s="1" customFormat="1" ht="16.5" customHeight="1">
      <c r="B617" s="33"/>
      <c r="C617" s="132" t="s">
        <v>1885</v>
      </c>
      <c r="D617" s="132" t="s">
        <v>171</v>
      </c>
      <c r="E617" s="133" t="s">
        <v>1886</v>
      </c>
      <c r="F617" s="134" t="s">
        <v>1887</v>
      </c>
      <c r="G617" s="135" t="s">
        <v>365</v>
      </c>
      <c r="H617" s="136">
        <v>1.6E-2</v>
      </c>
      <c r="I617" s="137"/>
      <c r="J617" s="138">
        <f>ROUND(I617*H617,2)</f>
        <v>0</v>
      </c>
      <c r="K617" s="134" t="s">
        <v>254</v>
      </c>
      <c r="L617" s="33"/>
      <c r="M617" s="139" t="s">
        <v>44</v>
      </c>
      <c r="N617" s="140" t="s">
        <v>53</v>
      </c>
      <c r="P617" s="141">
        <f>O617*H617</f>
        <v>0</v>
      </c>
      <c r="Q617" s="141">
        <v>0</v>
      </c>
      <c r="R617" s="141">
        <f>Q617*H617</f>
        <v>0</v>
      </c>
      <c r="S617" s="141">
        <v>0</v>
      </c>
      <c r="T617" s="142">
        <f>S617*H617</f>
        <v>0</v>
      </c>
      <c r="AR617" s="143" t="s">
        <v>608</v>
      </c>
      <c r="AT617" s="143" t="s">
        <v>171</v>
      </c>
      <c r="AU617" s="143" t="s">
        <v>21</v>
      </c>
      <c r="AY617" s="17" t="s">
        <v>168</v>
      </c>
      <c r="BE617" s="144">
        <f>IF(N617="základní",J617,0)</f>
        <v>0</v>
      </c>
      <c r="BF617" s="144">
        <f>IF(N617="snížená",J617,0)</f>
        <v>0</v>
      </c>
      <c r="BG617" s="144">
        <f>IF(N617="zákl. přenesená",J617,0)</f>
        <v>0</v>
      </c>
      <c r="BH617" s="144">
        <f>IF(N617="sníž. přenesená",J617,0)</f>
        <v>0</v>
      </c>
      <c r="BI617" s="144">
        <f>IF(N617="nulová",J617,0)</f>
        <v>0</v>
      </c>
      <c r="BJ617" s="17" t="s">
        <v>90</v>
      </c>
      <c r="BK617" s="144">
        <f>ROUND(I617*H617,2)</f>
        <v>0</v>
      </c>
      <c r="BL617" s="17" t="s">
        <v>608</v>
      </c>
      <c r="BM617" s="143" t="s">
        <v>1888</v>
      </c>
    </row>
    <row r="618" spans="2:65" s="1" customFormat="1" ht="10.199999999999999">
      <c r="B618" s="33"/>
      <c r="D618" s="160" t="s">
        <v>256</v>
      </c>
      <c r="F618" s="161" t="s">
        <v>1889</v>
      </c>
      <c r="I618" s="147"/>
      <c r="L618" s="33"/>
      <c r="M618" s="186"/>
      <c r="N618" s="187"/>
      <c r="O618" s="187"/>
      <c r="P618" s="187"/>
      <c r="Q618" s="187"/>
      <c r="R618" s="187"/>
      <c r="S618" s="187"/>
      <c r="T618" s="188"/>
      <c r="AT618" s="17" t="s">
        <v>256</v>
      </c>
      <c r="AU618" s="17" t="s">
        <v>21</v>
      </c>
    </row>
    <row r="619" spans="2:65" s="1" customFormat="1" ht="6.9" customHeight="1">
      <c r="B619" s="42"/>
      <c r="C619" s="43"/>
      <c r="D619" s="43"/>
      <c r="E619" s="43"/>
      <c r="F619" s="43"/>
      <c r="G619" s="43"/>
      <c r="H619" s="43"/>
      <c r="I619" s="43"/>
      <c r="J619" s="43"/>
      <c r="K619" s="43"/>
      <c r="L619" s="33"/>
    </row>
  </sheetData>
  <sheetProtection algorithmName="SHA-512" hashValue="7O2xiACQinJWIhZtrbbqcf3EfnqTps6VhyKJYYoM0VgKsp1jLGIrGO0izBOL4AoRmx161SgKQhAO/55J6/fP7Q==" saltValue="CtLzYcih/OKLpZF43+7d+FoI0cG94k55YwOgxcveHz4jIO8mKOm+HQbbEBwGsWTFhJ9G7miVamDZVbG1w8z2Xw==" spinCount="100000" sheet="1" objects="1" scenarios="1" formatColumns="0" formatRows="0" autoFilter="0"/>
  <autoFilter ref="C104:K618" xr:uid="{00000000-0009-0000-0000-000008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800-000000000000}"/>
    <hyperlink ref="F112" r:id="rId2" xr:uid="{00000000-0004-0000-0800-000001000000}"/>
    <hyperlink ref="F115" r:id="rId3" xr:uid="{00000000-0004-0000-0800-000002000000}"/>
    <hyperlink ref="F120" r:id="rId4" xr:uid="{00000000-0004-0000-0800-000003000000}"/>
    <hyperlink ref="F123" r:id="rId5" xr:uid="{00000000-0004-0000-0800-000004000000}"/>
    <hyperlink ref="F128" r:id="rId6" xr:uid="{00000000-0004-0000-0800-000005000000}"/>
    <hyperlink ref="F131" r:id="rId7" xr:uid="{00000000-0004-0000-0800-000006000000}"/>
    <hyperlink ref="F134" r:id="rId8" xr:uid="{00000000-0004-0000-0800-000007000000}"/>
    <hyperlink ref="F137" r:id="rId9" xr:uid="{00000000-0004-0000-0800-000008000000}"/>
    <hyperlink ref="F140" r:id="rId10" xr:uid="{00000000-0004-0000-0800-000009000000}"/>
    <hyperlink ref="F143" r:id="rId11" xr:uid="{00000000-0004-0000-0800-00000A000000}"/>
    <hyperlink ref="F149" r:id="rId12" xr:uid="{00000000-0004-0000-0800-00000B000000}"/>
    <hyperlink ref="F152" r:id="rId13" xr:uid="{00000000-0004-0000-0800-00000C000000}"/>
    <hyperlink ref="F158" r:id="rId14" xr:uid="{00000000-0004-0000-0800-00000D000000}"/>
    <hyperlink ref="F161" r:id="rId15" xr:uid="{00000000-0004-0000-0800-00000E000000}"/>
    <hyperlink ref="F167" r:id="rId16" xr:uid="{00000000-0004-0000-0800-00000F000000}"/>
    <hyperlink ref="F171" r:id="rId17" xr:uid="{00000000-0004-0000-0800-000010000000}"/>
    <hyperlink ref="F182" r:id="rId18" xr:uid="{00000000-0004-0000-0800-000011000000}"/>
    <hyperlink ref="F185" r:id="rId19" xr:uid="{00000000-0004-0000-0800-000012000000}"/>
    <hyperlink ref="F188" r:id="rId20" xr:uid="{00000000-0004-0000-0800-000013000000}"/>
    <hyperlink ref="F191" r:id="rId21" xr:uid="{00000000-0004-0000-0800-000014000000}"/>
    <hyperlink ref="F195" r:id="rId22" xr:uid="{00000000-0004-0000-0800-000015000000}"/>
    <hyperlink ref="F198" r:id="rId23" xr:uid="{00000000-0004-0000-0800-000016000000}"/>
    <hyperlink ref="F203" r:id="rId24" xr:uid="{00000000-0004-0000-0800-000017000000}"/>
    <hyperlink ref="F209" r:id="rId25" xr:uid="{00000000-0004-0000-0800-000018000000}"/>
    <hyperlink ref="F212" r:id="rId26" xr:uid="{00000000-0004-0000-0800-000019000000}"/>
    <hyperlink ref="F215" r:id="rId27" xr:uid="{00000000-0004-0000-0800-00001A000000}"/>
    <hyperlink ref="F218" r:id="rId28" xr:uid="{00000000-0004-0000-0800-00001B000000}"/>
    <hyperlink ref="F221" r:id="rId29" xr:uid="{00000000-0004-0000-0800-00001C000000}"/>
    <hyperlink ref="F224" r:id="rId30" xr:uid="{00000000-0004-0000-0800-00001D000000}"/>
    <hyperlink ref="F227" r:id="rId31" xr:uid="{00000000-0004-0000-0800-00001E000000}"/>
    <hyperlink ref="F230" r:id="rId32" xr:uid="{00000000-0004-0000-0800-00001F000000}"/>
    <hyperlink ref="F233" r:id="rId33" xr:uid="{00000000-0004-0000-0800-000020000000}"/>
    <hyperlink ref="F236" r:id="rId34" xr:uid="{00000000-0004-0000-0800-000021000000}"/>
    <hyperlink ref="F239" r:id="rId35" xr:uid="{00000000-0004-0000-0800-000022000000}"/>
    <hyperlink ref="F243" r:id="rId36" xr:uid="{00000000-0004-0000-0800-000023000000}"/>
    <hyperlink ref="F246" r:id="rId37" xr:uid="{00000000-0004-0000-0800-000024000000}"/>
    <hyperlink ref="F249" r:id="rId38" xr:uid="{00000000-0004-0000-0800-000025000000}"/>
    <hyperlink ref="F252" r:id="rId39" xr:uid="{00000000-0004-0000-0800-000026000000}"/>
    <hyperlink ref="F255" r:id="rId40" xr:uid="{00000000-0004-0000-0800-000027000000}"/>
    <hyperlink ref="F258" r:id="rId41" xr:uid="{00000000-0004-0000-0800-000028000000}"/>
    <hyperlink ref="F264" r:id="rId42" xr:uid="{00000000-0004-0000-0800-000029000000}"/>
    <hyperlink ref="F267" r:id="rId43" xr:uid="{00000000-0004-0000-0800-00002A000000}"/>
    <hyperlink ref="F271" r:id="rId44" xr:uid="{00000000-0004-0000-0800-00002B000000}"/>
    <hyperlink ref="F277" r:id="rId45" xr:uid="{00000000-0004-0000-0800-00002C000000}"/>
    <hyperlink ref="F280" r:id="rId46" xr:uid="{00000000-0004-0000-0800-00002D000000}"/>
    <hyperlink ref="F283" r:id="rId47" xr:uid="{00000000-0004-0000-0800-00002E000000}"/>
    <hyperlink ref="F286" r:id="rId48" xr:uid="{00000000-0004-0000-0800-00002F000000}"/>
    <hyperlink ref="F290" r:id="rId49" xr:uid="{00000000-0004-0000-0800-000030000000}"/>
    <hyperlink ref="F293" r:id="rId50" xr:uid="{00000000-0004-0000-0800-000031000000}"/>
    <hyperlink ref="F298" r:id="rId51" xr:uid="{00000000-0004-0000-0800-000032000000}"/>
    <hyperlink ref="F302" r:id="rId52" xr:uid="{00000000-0004-0000-0800-000033000000}"/>
    <hyperlink ref="F305" r:id="rId53" xr:uid="{00000000-0004-0000-0800-000034000000}"/>
    <hyperlink ref="F312" r:id="rId54" xr:uid="{00000000-0004-0000-0800-000035000000}"/>
    <hyperlink ref="F315" r:id="rId55" xr:uid="{00000000-0004-0000-0800-000036000000}"/>
    <hyperlink ref="F318" r:id="rId56" xr:uid="{00000000-0004-0000-0800-000037000000}"/>
    <hyperlink ref="F335" r:id="rId57" xr:uid="{00000000-0004-0000-0800-000038000000}"/>
    <hyperlink ref="F340" r:id="rId58" xr:uid="{00000000-0004-0000-0800-000039000000}"/>
    <hyperlink ref="F350" r:id="rId59" xr:uid="{00000000-0004-0000-0800-00003A000000}"/>
    <hyperlink ref="F356" r:id="rId60" xr:uid="{00000000-0004-0000-0800-00003B000000}"/>
    <hyperlink ref="F363" r:id="rId61" xr:uid="{00000000-0004-0000-0800-00003C000000}"/>
    <hyperlink ref="F366" r:id="rId62" xr:uid="{00000000-0004-0000-0800-00003D000000}"/>
    <hyperlink ref="F369" r:id="rId63" xr:uid="{00000000-0004-0000-0800-00003E000000}"/>
    <hyperlink ref="F372" r:id="rId64" xr:uid="{00000000-0004-0000-0800-00003F000000}"/>
    <hyperlink ref="F375" r:id="rId65" xr:uid="{00000000-0004-0000-0800-000040000000}"/>
    <hyperlink ref="F378" r:id="rId66" xr:uid="{00000000-0004-0000-0800-000041000000}"/>
    <hyperlink ref="F382" r:id="rId67" xr:uid="{00000000-0004-0000-0800-000042000000}"/>
    <hyperlink ref="F385" r:id="rId68" xr:uid="{00000000-0004-0000-0800-000043000000}"/>
    <hyperlink ref="F388" r:id="rId69" xr:uid="{00000000-0004-0000-0800-000044000000}"/>
    <hyperlink ref="F391" r:id="rId70" xr:uid="{00000000-0004-0000-0800-000045000000}"/>
    <hyperlink ref="F396" r:id="rId71" xr:uid="{00000000-0004-0000-0800-000046000000}"/>
    <hyperlink ref="F401" r:id="rId72" xr:uid="{00000000-0004-0000-0800-000047000000}"/>
    <hyperlink ref="F404" r:id="rId73" xr:uid="{00000000-0004-0000-0800-000048000000}"/>
    <hyperlink ref="F409" r:id="rId74" xr:uid="{00000000-0004-0000-0800-000049000000}"/>
    <hyperlink ref="F412" r:id="rId75" xr:uid="{00000000-0004-0000-0800-00004A000000}"/>
    <hyperlink ref="F415" r:id="rId76" xr:uid="{00000000-0004-0000-0800-00004B000000}"/>
    <hyperlink ref="F418" r:id="rId77" xr:uid="{00000000-0004-0000-0800-00004C000000}"/>
    <hyperlink ref="F421" r:id="rId78" xr:uid="{00000000-0004-0000-0800-00004D000000}"/>
    <hyperlink ref="F424" r:id="rId79" xr:uid="{00000000-0004-0000-0800-00004E000000}"/>
    <hyperlink ref="F427" r:id="rId80" xr:uid="{00000000-0004-0000-0800-00004F000000}"/>
    <hyperlink ref="F430" r:id="rId81" xr:uid="{00000000-0004-0000-0800-000050000000}"/>
    <hyperlink ref="F433" r:id="rId82" xr:uid="{00000000-0004-0000-0800-000051000000}"/>
    <hyperlink ref="F436" r:id="rId83" xr:uid="{00000000-0004-0000-0800-000052000000}"/>
    <hyperlink ref="F439" r:id="rId84" xr:uid="{00000000-0004-0000-0800-000053000000}"/>
    <hyperlink ref="F442" r:id="rId85" xr:uid="{00000000-0004-0000-0800-000054000000}"/>
    <hyperlink ref="F445" r:id="rId86" xr:uid="{00000000-0004-0000-0800-000055000000}"/>
    <hyperlink ref="F448" r:id="rId87" xr:uid="{00000000-0004-0000-0800-000056000000}"/>
    <hyperlink ref="F455" r:id="rId88" xr:uid="{00000000-0004-0000-0800-000057000000}"/>
    <hyperlink ref="F470" r:id="rId89" xr:uid="{00000000-0004-0000-0800-000058000000}"/>
    <hyperlink ref="F472" r:id="rId90" xr:uid="{00000000-0004-0000-0800-000059000000}"/>
    <hyperlink ref="F474" r:id="rId91" xr:uid="{00000000-0004-0000-0800-00005A000000}"/>
    <hyperlink ref="F477" r:id="rId92" xr:uid="{00000000-0004-0000-0800-00005B000000}"/>
    <hyperlink ref="F480" r:id="rId93" xr:uid="{00000000-0004-0000-0800-00005C000000}"/>
    <hyperlink ref="F484" r:id="rId94" xr:uid="{00000000-0004-0000-0800-00005D000000}"/>
    <hyperlink ref="F489" r:id="rId95" xr:uid="{00000000-0004-0000-0800-00005E000000}"/>
    <hyperlink ref="F495" r:id="rId96" xr:uid="{00000000-0004-0000-0800-00005F000000}"/>
    <hyperlink ref="F500" r:id="rId97" xr:uid="{00000000-0004-0000-0800-000060000000}"/>
    <hyperlink ref="F507" r:id="rId98" xr:uid="{00000000-0004-0000-0800-000061000000}"/>
    <hyperlink ref="F513" r:id="rId99" xr:uid="{00000000-0004-0000-0800-000062000000}"/>
    <hyperlink ref="F516" r:id="rId100" xr:uid="{00000000-0004-0000-0800-000063000000}"/>
    <hyperlink ref="F521" r:id="rId101" xr:uid="{00000000-0004-0000-0800-000064000000}"/>
    <hyperlink ref="F524" r:id="rId102" xr:uid="{00000000-0004-0000-0800-000065000000}"/>
    <hyperlink ref="F527" r:id="rId103" xr:uid="{00000000-0004-0000-0800-000066000000}"/>
    <hyperlink ref="F530" r:id="rId104" xr:uid="{00000000-0004-0000-0800-000067000000}"/>
    <hyperlink ref="F533" r:id="rId105" xr:uid="{00000000-0004-0000-0800-000068000000}"/>
    <hyperlink ref="F552" r:id="rId106" xr:uid="{00000000-0004-0000-0800-000069000000}"/>
    <hyperlink ref="F555" r:id="rId107" xr:uid="{00000000-0004-0000-0800-00006A000000}"/>
    <hyperlink ref="F558" r:id="rId108" xr:uid="{00000000-0004-0000-0800-00006B000000}"/>
    <hyperlink ref="F561" r:id="rId109" xr:uid="{00000000-0004-0000-0800-00006C000000}"/>
    <hyperlink ref="F565" r:id="rId110" xr:uid="{00000000-0004-0000-0800-00006D000000}"/>
    <hyperlink ref="F570" r:id="rId111" xr:uid="{00000000-0004-0000-0800-00006E000000}"/>
    <hyperlink ref="F573" r:id="rId112" xr:uid="{00000000-0004-0000-0800-00006F000000}"/>
    <hyperlink ref="F576" r:id="rId113" xr:uid="{00000000-0004-0000-0800-000070000000}"/>
    <hyperlink ref="F579" r:id="rId114" xr:uid="{00000000-0004-0000-0800-000071000000}"/>
    <hyperlink ref="F582" r:id="rId115" xr:uid="{00000000-0004-0000-0800-000072000000}"/>
    <hyperlink ref="F585" r:id="rId116" xr:uid="{00000000-0004-0000-0800-000073000000}"/>
    <hyperlink ref="F588" r:id="rId117" xr:uid="{00000000-0004-0000-0800-000074000000}"/>
    <hyperlink ref="F591" r:id="rId118" xr:uid="{00000000-0004-0000-0800-000075000000}"/>
    <hyperlink ref="F594" r:id="rId119" xr:uid="{00000000-0004-0000-0800-000076000000}"/>
    <hyperlink ref="F597" r:id="rId120" xr:uid="{00000000-0004-0000-0800-000077000000}"/>
    <hyperlink ref="F600" r:id="rId121" xr:uid="{00000000-0004-0000-0800-000078000000}"/>
    <hyperlink ref="F603" r:id="rId122" xr:uid="{00000000-0004-0000-0800-000079000000}"/>
    <hyperlink ref="F606" r:id="rId123" xr:uid="{00000000-0004-0000-0800-00007A000000}"/>
    <hyperlink ref="F618" r:id="rId124" xr:uid="{00000000-0004-0000-0800-00007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622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126</v>
      </c>
      <c r="AZ2" s="159" t="s">
        <v>710</v>
      </c>
      <c r="BA2" s="159" t="s">
        <v>1890</v>
      </c>
      <c r="BB2" s="159" t="s">
        <v>225</v>
      </c>
      <c r="BC2" s="159" t="s">
        <v>1891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1892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1150</v>
      </c>
      <c r="BA4" s="159" t="s">
        <v>1893</v>
      </c>
      <c r="BB4" s="159" t="s">
        <v>225</v>
      </c>
      <c r="BC4" s="159" t="s">
        <v>1894</v>
      </c>
      <c r="BD4" s="159" t="s">
        <v>21</v>
      </c>
    </row>
    <row r="5" spans="2:56" ht="6.9" customHeight="1">
      <c r="B5" s="20"/>
      <c r="L5" s="20"/>
      <c r="AZ5" s="159" t="s">
        <v>1895</v>
      </c>
      <c r="BA5" s="159" t="s">
        <v>1896</v>
      </c>
      <c r="BB5" s="159" t="s">
        <v>225</v>
      </c>
      <c r="BC5" s="159" t="s">
        <v>1897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232</v>
      </c>
      <c r="BA6" s="159" t="s">
        <v>233</v>
      </c>
      <c r="BB6" s="159" t="s">
        <v>225</v>
      </c>
      <c r="BC6" s="159" t="s">
        <v>1898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1899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127</v>
      </c>
      <c r="I13" s="27" t="s">
        <v>20</v>
      </c>
      <c r="J13" s="25" t="s">
        <v>1900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1901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ROUND(J100,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ROUND((SUM(BE100:BE621)),  2)</f>
        <v>0</v>
      </c>
      <c r="I35" s="94">
        <v>0.21</v>
      </c>
      <c r="J35" s="84">
        <f>ROUND(((SUM(BE100:BE621))*I35),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ROUND((SUM(BF100:BF621)),  2)</f>
        <v>0</v>
      </c>
      <c r="I36" s="94">
        <v>0.12</v>
      </c>
      <c r="J36" s="84">
        <f>ROUND(((SUM(BF100:BF621))*I36),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ROUND((SUM(BG100:BG621)),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ROUND((SUM(BH100:BH621)),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ROUND((SUM(BI100:BI621)),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SO-04 - Výtlačný kanalizační řad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J100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J101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J102</f>
        <v>0</v>
      </c>
      <c r="L65" s="108"/>
    </row>
    <row r="66" spans="2:12" s="9" customFormat="1" ht="19.95" customHeight="1">
      <c r="B66" s="108"/>
      <c r="D66" s="109" t="s">
        <v>1126</v>
      </c>
      <c r="E66" s="110"/>
      <c r="F66" s="110"/>
      <c r="G66" s="110"/>
      <c r="H66" s="110"/>
      <c r="I66" s="110"/>
      <c r="J66" s="111">
        <f>J295</f>
        <v>0</v>
      </c>
      <c r="L66" s="108"/>
    </row>
    <row r="67" spans="2:12" s="9" customFormat="1" ht="19.95" customHeight="1">
      <c r="B67" s="108"/>
      <c r="D67" s="109" t="s">
        <v>241</v>
      </c>
      <c r="E67" s="110"/>
      <c r="F67" s="110"/>
      <c r="G67" s="110"/>
      <c r="H67" s="110"/>
      <c r="I67" s="110"/>
      <c r="J67" s="111">
        <f>J317</f>
        <v>0</v>
      </c>
      <c r="L67" s="108"/>
    </row>
    <row r="68" spans="2:12" s="9" customFormat="1" ht="19.95" customHeight="1">
      <c r="B68" s="108"/>
      <c r="D68" s="109" t="s">
        <v>242</v>
      </c>
      <c r="E68" s="110"/>
      <c r="F68" s="110"/>
      <c r="G68" s="110"/>
      <c r="H68" s="110"/>
      <c r="I68" s="110"/>
      <c r="J68" s="111">
        <f>J359</f>
        <v>0</v>
      </c>
      <c r="L68" s="108"/>
    </row>
    <row r="69" spans="2:12" s="9" customFormat="1" ht="19.95" customHeight="1">
      <c r="B69" s="108"/>
      <c r="D69" s="109" t="s">
        <v>243</v>
      </c>
      <c r="E69" s="110"/>
      <c r="F69" s="110"/>
      <c r="G69" s="110"/>
      <c r="H69" s="110"/>
      <c r="I69" s="110"/>
      <c r="J69" s="111">
        <f>J396</f>
        <v>0</v>
      </c>
      <c r="L69" s="108"/>
    </row>
    <row r="70" spans="2:12" s="9" customFormat="1" ht="19.95" customHeight="1">
      <c r="B70" s="108"/>
      <c r="D70" s="109" t="s">
        <v>244</v>
      </c>
      <c r="E70" s="110"/>
      <c r="F70" s="110"/>
      <c r="G70" s="110"/>
      <c r="H70" s="110"/>
      <c r="I70" s="110"/>
      <c r="J70" s="111">
        <f>J412</f>
        <v>0</v>
      </c>
      <c r="L70" s="108"/>
    </row>
    <row r="71" spans="2:12" s="9" customFormat="1" ht="19.95" customHeight="1">
      <c r="B71" s="108"/>
      <c r="D71" s="109" t="s">
        <v>245</v>
      </c>
      <c r="E71" s="110"/>
      <c r="F71" s="110"/>
      <c r="G71" s="110"/>
      <c r="H71" s="110"/>
      <c r="I71" s="110"/>
      <c r="J71" s="111">
        <f>J578</f>
        <v>0</v>
      </c>
      <c r="L71" s="108"/>
    </row>
    <row r="72" spans="2:12" s="9" customFormat="1" ht="19.95" customHeight="1">
      <c r="B72" s="108"/>
      <c r="D72" s="109" t="s">
        <v>246</v>
      </c>
      <c r="E72" s="110"/>
      <c r="F72" s="110"/>
      <c r="G72" s="110"/>
      <c r="H72" s="110"/>
      <c r="I72" s="110"/>
      <c r="J72" s="111">
        <f>J582</f>
        <v>0</v>
      </c>
      <c r="L72" s="108"/>
    </row>
    <row r="73" spans="2:12" s="9" customFormat="1" ht="19.95" customHeight="1">
      <c r="B73" s="108"/>
      <c r="D73" s="109" t="s">
        <v>247</v>
      </c>
      <c r="E73" s="110"/>
      <c r="F73" s="110"/>
      <c r="G73" s="110"/>
      <c r="H73" s="110"/>
      <c r="I73" s="110"/>
      <c r="J73" s="111">
        <f>J586</f>
        <v>0</v>
      </c>
      <c r="L73" s="108"/>
    </row>
    <row r="74" spans="2:12" s="8" customFormat="1" ht="24.9" customHeight="1">
      <c r="B74" s="104"/>
      <c r="D74" s="105" t="s">
        <v>1128</v>
      </c>
      <c r="E74" s="106"/>
      <c r="F74" s="106"/>
      <c r="G74" s="106"/>
      <c r="H74" s="106"/>
      <c r="I74" s="106"/>
      <c r="J74" s="107">
        <f>J589</f>
        <v>0</v>
      </c>
      <c r="L74" s="104"/>
    </row>
    <row r="75" spans="2:12" s="9" customFormat="1" ht="19.95" customHeight="1">
      <c r="B75" s="108"/>
      <c r="D75" s="109" t="s">
        <v>1902</v>
      </c>
      <c r="E75" s="110"/>
      <c r="F75" s="110"/>
      <c r="G75" s="110"/>
      <c r="H75" s="110"/>
      <c r="I75" s="110"/>
      <c r="J75" s="111">
        <f>J590</f>
        <v>0</v>
      </c>
      <c r="L75" s="108"/>
    </row>
    <row r="76" spans="2:12" s="9" customFormat="1" ht="19.95" customHeight="1">
      <c r="B76" s="108"/>
      <c r="D76" s="109" t="s">
        <v>1903</v>
      </c>
      <c r="E76" s="110"/>
      <c r="F76" s="110"/>
      <c r="G76" s="110"/>
      <c r="H76" s="110"/>
      <c r="I76" s="110"/>
      <c r="J76" s="111">
        <f>J602</f>
        <v>0</v>
      </c>
      <c r="L76" s="108"/>
    </row>
    <row r="77" spans="2:12" s="8" customFormat="1" ht="24.9" customHeight="1">
      <c r="B77" s="104"/>
      <c r="D77" s="105" t="s">
        <v>1111</v>
      </c>
      <c r="E77" s="106"/>
      <c r="F77" s="106"/>
      <c r="G77" s="106"/>
      <c r="H77" s="106"/>
      <c r="I77" s="106"/>
      <c r="J77" s="107">
        <f>J617</f>
        <v>0</v>
      </c>
      <c r="L77" s="104"/>
    </row>
    <row r="78" spans="2:12" s="9" customFormat="1" ht="19.95" customHeight="1">
      <c r="B78" s="108"/>
      <c r="D78" s="109" t="s">
        <v>1904</v>
      </c>
      <c r="E78" s="110"/>
      <c r="F78" s="110"/>
      <c r="G78" s="110"/>
      <c r="H78" s="110"/>
      <c r="I78" s="110"/>
      <c r="J78" s="111">
        <f>J618</f>
        <v>0</v>
      </c>
      <c r="L78" s="108"/>
    </row>
    <row r="79" spans="2:12" s="1" customFormat="1" ht="21.75" customHeight="1">
      <c r="B79" s="33"/>
      <c r="L79" s="33"/>
    </row>
    <row r="80" spans="2:12" s="1" customFormat="1" ht="6.9" customHeight="1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33"/>
    </row>
    <row r="84" spans="2:12" s="1" customFormat="1" ht="6.9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33"/>
    </row>
    <row r="85" spans="2:12" s="1" customFormat="1" ht="24.9" customHeight="1">
      <c r="B85" s="33"/>
      <c r="C85" s="21" t="s">
        <v>153</v>
      </c>
      <c r="L85" s="33"/>
    </row>
    <row r="86" spans="2:12" s="1" customFormat="1" ht="6.9" customHeight="1">
      <c r="B86" s="33"/>
      <c r="L86" s="33"/>
    </row>
    <row r="87" spans="2:12" s="1" customFormat="1" ht="12" customHeight="1">
      <c r="B87" s="33"/>
      <c r="C87" s="27" t="s">
        <v>16</v>
      </c>
      <c r="L87" s="33"/>
    </row>
    <row r="88" spans="2:12" s="1" customFormat="1" ht="16.5" customHeight="1">
      <c r="B88" s="33"/>
      <c r="E88" s="327" t="str">
        <f>E7</f>
        <v>Rekonstrukce vodovodu a kanalizace Dolní Němčice - 2027</v>
      </c>
      <c r="F88" s="328"/>
      <c r="G88" s="328"/>
      <c r="H88" s="328"/>
      <c r="L88" s="33"/>
    </row>
    <row r="89" spans="2:12" ht="12" customHeight="1">
      <c r="B89" s="20"/>
      <c r="C89" s="27" t="s">
        <v>143</v>
      </c>
      <c r="L89" s="20"/>
    </row>
    <row r="90" spans="2:12" s="1" customFormat="1" ht="16.5" customHeight="1">
      <c r="B90" s="33"/>
      <c r="E90" s="327" t="s">
        <v>1109</v>
      </c>
      <c r="F90" s="329"/>
      <c r="G90" s="329"/>
      <c r="H90" s="329"/>
      <c r="L90" s="33"/>
    </row>
    <row r="91" spans="2:12" s="1" customFormat="1" ht="12" customHeight="1">
      <c r="B91" s="33"/>
      <c r="C91" s="27" t="s">
        <v>236</v>
      </c>
      <c r="L91" s="33"/>
    </row>
    <row r="92" spans="2:12" s="1" customFormat="1" ht="16.5" customHeight="1">
      <c r="B92" s="33"/>
      <c r="E92" s="291" t="str">
        <f>E11</f>
        <v>SO-04 - Výtlačný kanalizační řad</v>
      </c>
      <c r="F92" s="329"/>
      <c r="G92" s="329"/>
      <c r="H92" s="329"/>
      <c r="L92" s="33"/>
    </row>
    <row r="93" spans="2:12" s="1" customFormat="1" ht="6.9" customHeight="1">
      <c r="B93" s="33"/>
      <c r="L93" s="33"/>
    </row>
    <row r="94" spans="2:12" s="1" customFormat="1" ht="12" customHeight="1">
      <c r="B94" s="33"/>
      <c r="C94" s="27" t="s">
        <v>22</v>
      </c>
      <c r="F94" s="25" t="str">
        <f>F14</f>
        <v>Dolní Němčice</v>
      </c>
      <c r="I94" s="27" t="s">
        <v>24</v>
      </c>
      <c r="J94" s="50" t="str">
        <f>IF(J14="","",J14)</f>
        <v>16. 2. 2021</v>
      </c>
      <c r="L94" s="33"/>
    </row>
    <row r="95" spans="2:12" s="1" customFormat="1" ht="6.9" customHeight="1">
      <c r="B95" s="33"/>
      <c r="L95" s="33"/>
    </row>
    <row r="96" spans="2:12" s="1" customFormat="1" ht="15.15" customHeight="1">
      <c r="B96" s="33"/>
      <c r="C96" s="27" t="s">
        <v>30</v>
      </c>
      <c r="F96" s="25" t="str">
        <f>E17</f>
        <v>Město Dačice</v>
      </c>
      <c r="I96" s="27" t="s">
        <v>38</v>
      </c>
      <c r="J96" s="31" t="str">
        <f>E23</f>
        <v>VAK projekt s.r.o.</v>
      </c>
      <c r="L96" s="33"/>
    </row>
    <row r="97" spans="2:65" s="1" customFormat="1" ht="25.65" customHeight="1">
      <c r="B97" s="33"/>
      <c r="C97" s="27" t="s">
        <v>36</v>
      </c>
      <c r="F97" s="25" t="str">
        <f>IF(E20="","",E20)</f>
        <v>Vyplň údaj</v>
      </c>
      <c r="I97" s="27" t="s">
        <v>43</v>
      </c>
      <c r="J97" s="31" t="str">
        <f>E26</f>
        <v>Ing. Martina Zamlinská</v>
      </c>
      <c r="L97" s="33"/>
    </row>
    <row r="98" spans="2:65" s="1" customFormat="1" ht="10.35" customHeight="1">
      <c r="B98" s="33"/>
      <c r="L98" s="33"/>
    </row>
    <row r="99" spans="2:65" s="10" customFormat="1" ht="29.25" customHeight="1">
      <c r="B99" s="112"/>
      <c r="C99" s="113" t="s">
        <v>154</v>
      </c>
      <c r="D99" s="114" t="s">
        <v>67</v>
      </c>
      <c r="E99" s="114" t="s">
        <v>63</v>
      </c>
      <c r="F99" s="114" t="s">
        <v>64</v>
      </c>
      <c r="G99" s="114" t="s">
        <v>155</v>
      </c>
      <c r="H99" s="114" t="s">
        <v>156</v>
      </c>
      <c r="I99" s="114" t="s">
        <v>157</v>
      </c>
      <c r="J99" s="114" t="s">
        <v>147</v>
      </c>
      <c r="K99" s="115" t="s">
        <v>158</v>
      </c>
      <c r="L99" s="112"/>
      <c r="M99" s="57" t="s">
        <v>44</v>
      </c>
      <c r="N99" s="58" t="s">
        <v>52</v>
      </c>
      <c r="O99" s="58" t="s">
        <v>159</v>
      </c>
      <c r="P99" s="58" t="s">
        <v>160</v>
      </c>
      <c r="Q99" s="58" t="s">
        <v>161</v>
      </c>
      <c r="R99" s="58" t="s">
        <v>162</v>
      </c>
      <c r="S99" s="58" t="s">
        <v>163</v>
      </c>
      <c r="T99" s="59" t="s">
        <v>164</v>
      </c>
    </row>
    <row r="100" spans="2:65" s="1" customFormat="1" ht="22.8" customHeight="1">
      <c r="B100" s="33"/>
      <c r="C100" s="62" t="s">
        <v>165</v>
      </c>
      <c r="J100" s="116">
        <f>BK100</f>
        <v>0</v>
      </c>
      <c r="L100" s="33"/>
      <c r="M100" s="60"/>
      <c r="N100" s="51"/>
      <c r="O100" s="51"/>
      <c r="P100" s="117">
        <f>P101+P589+P617</f>
        <v>0</v>
      </c>
      <c r="Q100" s="51"/>
      <c r="R100" s="117">
        <f>R101+R589+R617</f>
        <v>156.41162170999996</v>
      </c>
      <c r="S100" s="51"/>
      <c r="T100" s="118">
        <f>T101+T589+T617</f>
        <v>0</v>
      </c>
      <c r="AT100" s="17" t="s">
        <v>81</v>
      </c>
      <c r="AU100" s="17" t="s">
        <v>148</v>
      </c>
      <c r="BK100" s="119">
        <f>BK101+BK589+BK617</f>
        <v>0</v>
      </c>
    </row>
    <row r="101" spans="2:65" s="11" customFormat="1" ht="25.95" customHeight="1">
      <c r="B101" s="120"/>
      <c r="D101" s="121" t="s">
        <v>81</v>
      </c>
      <c r="E101" s="122" t="s">
        <v>248</v>
      </c>
      <c r="F101" s="122" t="s">
        <v>249</v>
      </c>
      <c r="I101" s="123"/>
      <c r="J101" s="124">
        <f>BK101</f>
        <v>0</v>
      </c>
      <c r="L101" s="120"/>
      <c r="M101" s="125"/>
      <c r="P101" s="126">
        <f>P102+P295+P317+P359+P396+P412+P578+P582+P586</f>
        <v>0</v>
      </c>
      <c r="R101" s="126">
        <f>R102+R295+R317+R359+R396+R412+R578+R582+R586</f>
        <v>156.32368322999997</v>
      </c>
      <c r="T101" s="127">
        <f>T102+T295+T317+T359+T396+T412+T578+T582+T586</f>
        <v>0</v>
      </c>
      <c r="AR101" s="121" t="s">
        <v>90</v>
      </c>
      <c r="AT101" s="128" t="s">
        <v>81</v>
      </c>
      <c r="AU101" s="128" t="s">
        <v>82</v>
      </c>
      <c r="AY101" s="121" t="s">
        <v>168</v>
      </c>
      <c r="BK101" s="129">
        <f>BK102+BK295+BK317+BK359+BK396+BK412+BK578+BK582+BK586</f>
        <v>0</v>
      </c>
    </row>
    <row r="102" spans="2:65" s="11" customFormat="1" ht="22.8" customHeight="1">
      <c r="B102" s="120"/>
      <c r="D102" s="121" t="s">
        <v>81</v>
      </c>
      <c r="E102" s="130" t="s">
        <v>90</v>
      </c>
      <c r="F102" s="130" t="s">
        <v>250</v>
      </c>
      <c r="I102" s="123"/>
      <c r="J102" s="131">
        <f>BK102</f>
        <v>0</v>
      </c>
      <c r="L102" s="120"/>
      <c r="M102" s="125"/>
      <c r="P102" s="126">
        <f>SUM(P103:P294)</f>
        <v>0</v>
      </c>
      <c r="R102" s="126">
        <f>SUM(R103:R294)</f>
        <v>71.146258079999996</v>
      </c>
      <c r="T102" s="127">
        <f>SUM(T103:T294)</f>
        <v>0</v>
      </c>
      <c r="AR102" s="121" t="s">
        <v>90</v>
      </c>
      <c r="AT102" s="128" t="s">
        <v>81</v>
      </c>
      <c r="AU102" s="128" t="s">
        <v>90</v>
      </c>
      <c r="AY102" s="121" t="s">
        <v>168</v>
      </c>
      <c r="BK102" s="129">
        <f>SUM(BK103:BK294)</f>
        <v>0</v>
      </c>
    </row>
    <row r="103" spans="2:65" s="1" customFormat="1" ht="16.5" customHeight="1">
      <c r="B103" s="33"/>
      <c r="C103" s="132" t="s">
        <v>90</v>
      </c>
      <c r="D103" s="132" t="s">
        <v>171</v>
      </c>
      <c r="E103" s="133" t="s">
        <v>1905</v>
      </c>
      <c r="F103" s="134" t="s">
        <v>1906</v>
      </c>
      <c r="G103" s="135" t="s">
        <v>1907</v>
      </c>
      <c r="H103" s="136">
        <v>0.54400000000000004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1908</v>
      </c>
    </row>
    <row r="104" spans="2:65" s="1" customFormat="1" ht="10.199999999999999">
      <c r="B104" s="33"/>
      <c r="D104" s="160" t="s">
        <v>256</v>
      </c>
      <c r="F104" s="161" t="s">
        <v>1909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1910</v>
      </c>
      <c r="H105" s="152">
        <v>0.54400000000000004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16.5" customHeight="1">
      <c r="B106" s="33"/>
      <c r="C106" s="176" t="s">
        <v>21</v>
      </c>
      <c r="D106" s="176" t="s">
        <v>386</v>
      </c>
      <c r="E106" s="177" t="s">
        <v>1911</v>
      </c>
      <c r="F106" s="178" t="s">
        <v>1912</v>
      </c>
      <c r="G106" s="179" t="s">
        <v>1913</v>
      </c>
      <c r="H106" s="180">
        <v>65.28</v>
      </c>
      <c r="I106" s="181"/>
      <c r="J106" s="182">
        <f>ROUND(I106*H106,2)</f>
        <v>0</v>
      </c>
      <c r="K106" s="178" t="s">
        <v>254</v>
      </c>
      <c r="L106" s="183"/>
      <c r="M106" s="184" t="s">
        <v>44</v>
      </c>
      <c r="N106" s="185" t="s">
        <v>53</v>
      </c>
      <c r="P106" s="141">
        <f>O106*H106</f>
        <v>0</v>
      </c>
      <c r="Q106" s="141">
        <v>1E-3</v>
      </c>
      <c r="R106" s="141">
        <f>Q106*H106</f>
        <v>6.5280000000000005E-2</v>
      </c>
      <c r="S106" s="141">
        <v>0</v>
      </c>
      <c r="T106" s="142">
        <f>S106*H106</f>
        <v>0</v>
      </c>
      <c r="AR106" s="143" t="s">
        <v>204</v>
      </c>
      <c r="AT106" s="143" t="s">
        <v>386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1914</v>
      </c>
    </row>
    <row r="107" spans="2:65" s="12" customFormat="1" ht="10.199999999999999">
      <c r="B107" s="149"/>
      <c r="D107" s="145" t="s">
        <v>182</v>
      </c>
      <c r="E107" s="150" t="s">
        <v>44</v>
      </c>
      <c r="F107" s="151" t="s">
        <v>1915</v>
      </c>
      <c r="H107" s="152">
        <v>0.54400000000000004</v>
      </c>
      <c r="I107" s="153"/>
      <c r="L107" s="149"/>
      <c r="M107" s="154"/>
      <c r="T107" s="155"/>
      <c r="AT107" s="150" t="s">
        <v>182</v>
      </c>
      <c r="AU107" s="150" t="s">
        <v>21</v>
      </c>
      <c r="AV107" s="12" t="s">
        <v>21</v>
      </c>
      <c r="AW107" s="12" t="s">
        <v>42</v>
      </c>
      <c r="AX107" s="12" t="s">
        <v>90</v>
      </c>
      <c r="AY107" s="150" t="s">
        <v>168</v>
      </c>
    </row>
    <row r="108" spans="2:65" s="12" customFormat="1" ht="10.199999999999999">
      <c r="B108" s="149"/>
      <c r="D108" s="145" t="s">
        <v>182</v>
      </c>
      <c r="F108" s="151" t="s">
        <v>1916</v>
      </c>
      <c r="H108" s="152">
        <v>65.28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</v>
      </c>
      <c r="AX108" s="12" t="s">
        <v>90</v>
      </c>
      <c r="AY108" s="150" t="s">
        <v>168</v>
      </c>
    </row>
    <row r="109" spans="2:65" s="1" customFormat="1" ht="21.75" customHeight="1">
      <c r="B109" s="33"/>
      <c r="C109" s="132" t="s">
        <v>183</v>
      </c>
      <c r="D109" s="132" t="s">
        <v>171</v>
      </c>
      <c r="E109" s="133" t="s">
        <v>1917</v>
      </c>
      <c r="F109" s="134" t="s">
        <v>1918</v>
      </c>
      <c r="G109" s="135" t="s">
        <v>430</v>
      </c>
      <c r="H109" s="136">
        <v>22</v>
      </c>
      <c r="I109" s="137"/>
      <c r="J109" s="138">
        <f>ROUND(I109*H109,2)</f>
        <v>0</v>
      </c>
      <c r="K109" s="134" t="s">
        <v>254</v>
      </c>
      <c r="L109" s="33"/>
      <c r="M109" s="139" t="s">
        <v>44</v>
      </c>
      <c r="N109" s="140" t="s">
        <v>53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187</v>
      </c>
      <c r="AT109" s="143" t="s">
        <v>171</v>
      </c>
      <c r="AU109" s="143" t="s">
        <v>21</v>
      </c>
      <c r="AY109" s="17" t="s">
        <v>168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90</v>
      </c>
      <c r="BK109" s="144">
        <f>ROUND(I109*H109,2)</f>
        <v>0</v>
      </c>
      <c r="BL109" s="17" t="s">
        <v>187</v>
      </c>
      <c r="BM109" s="143" t="s">
        <v>1919</v>
      </c>
    </row>
    <row r="110" spans="2:65" s="1" customFormat="1" ht="10.199999999999999">
      <c r="B110" s="33"/>
      <c r="D110" s="160" t="s">
        <v>256</v>
      </c>
      <c r="F110" s="161" t="s">
        <v>1920</v>
      </c>
      <c r="I110" s="147"/>
      <c r="L110" s="33"/>
      <c r="M110" s="148"/>
      <c r="T110" s="54"/>
      <c r="AT110" s="17" t="s">
        <v>256</v>
      </c>
      <c r="AU110" s="17" t="s">
        <v>21</v>
      </c>
    </row>
    <row r="111" spans="2:65" s="12" customFormat="1" ht="10.199999999999999">
      <c r="B111" s="149"/>
      <c r="D111" s="145" t="s">
        <v>182</v>
      </c>
      <c r="E111" s="150" t="s">
        <v>44</v>
      </c>
      <c r="F111" s="151" t="s">
        <v>375</v>
      </c>
      <c r="H111" s="152">
        <v>22</v>
      </c>
      <c r="I111" s="153"/>
      <c r="L111" s="149"/>
      <c r="M111" s="154"/>
      <c r="T111" s="155"/>
      <c r="AT111" s="150" t="s">
        <v>182</v>
      </c>
      <c r="AU111" s="150" t="s">
        <v>21</v>
      </c>
      <c r="AV111" s="12" t="s">
        <v>21</v>
      </c>
      <c r="AW111" s="12" t="s">
        <v>42</v>
      </c>
      <c r="AX111" s="12" t="s">
        <v>90</v>
      </c>
      <c r="AY111" s="150" t="s">
        <v>168</v>
      </c>
    </row>
    <row r="112" spans="2:65" s="1" customFormat="1" ht="24.15" customHeight="1">
      <c r="B112" s="33"/>
      <c r="C112" s="132" t="s">
        <v>187</v>
      </c>
      <c r="D112" s="132" t="s">
        <v>171</v>
      </c>
      <c r="E112" s="133" t="s">
        <v>1921</v>
      </c>
      <c r="F112" s="134" t="s">
        <v>1922</v>
      </c>
      <c r="G112" s="135" t="s">
        <v>430</v>
      </c>
      <c r="H112" s="136">
        <v>22</v>
      </c>
      <c r="I112" s="137"/>
      <c r="J112" s="138">
        <f>ROUND(I112*H112,2)</f>
        <v>0</v>
      </c>
      <c r="K112" s="134" t="s">
        <v>254</v>
      </c>
      <c r="L112" s="33"/>
      <c r="M112" s="139" t="s">
        <v>44</v>
      </c>
      <c r="N112" s="140" t="s">
        <v>53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187</v>
      </c>
      <c r="AT112" s="143" t="s">
        <v>171</v>
      </c>
      <c r="AU112" s="143" t="s">
        <v>21</v>
      </c>
      <c r="AY112" s="17" t="s">
        <v>168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90</v>
      </c>
      <c r="BK112" s="144">
        <f>ROUND(I112*H112,2)</f>
        <v>0</v>
      </c>
      <c r="BL112" s="17" t="s">
        <v>187</v>
      </c>
      <c r="BM112" s="143" t="s">
        <v>1923</v>
      </c>
    </row>
    <row r="113" spans="2:65" s="1" customFormat="1" ht="10.199999999999999">
      <c r="B113" s="33"/>
      <c r="D113" s="160" t="s">
        <v>256</v>
      </c>
      <c r="F113" s="161" t="s">
        <v>1924</v>
      </c>
      <c r="I113" s="147"/>
      <c r="L113" s="33"/>
      <c r="M113" s="148"/>
      <c r="T113" s="54"/>
      <c r="AT113" s="17" t="s">
        <v>256</v>
      </c>
      <c r="AU113" s="17" t="s">
        <v>21</v>
      </c>
    </row>
    <row r="114" spans="2:65" s="12" customFormat="1" ht="10.199999999999999">
      <c r="B114" s="149"/>
      <c r="D114" s="145" t="s">
        <v>182</v>
      </c>
      <c r="E114" s="150" t="s">
        <v>44</v>
      </c>
      <c r="F114" s="151" t="s">
        <v>375</v>
      </c>
      <c r="H114" s="152">
        <v>22</v>
      </c>
      <c r="I114" s="153"/>
      <c r="L114" s="149"/>
      <c r="M114" s="154"/>
      <c r="T114" s="155"/>
      <c r="AT114" s="150" t="s">
        <v>182</v>
      </c>
      <c r="AU114" s="150" t="s">
        <v>21</v>
      </c>
      <c r="AV114" s="12" t="s">
        <v>21</v>
      </c>
      <c r="AW114" s="12" t="s">
        <v>42</v>
      </c>
      <c r="AX114" s="12" t="s">
        <v>90</v>
      </c>
      <c r="AY114" s="150" t="s">
        <v>168</v>
      </c>
    </row>
    <row r="115" spans="2:65" s="1" customFormat="1" ht="16.5" customHeight="1">
      <c r="B115" s="33"/>
      <c r="C115" s="132" t="s">
        <v>167</v>
      </c>
      <c r="D115" s="132" t="s">
        <v>171</v>
      </c>
      <c r="E115" s="133" t="s">
        <v>1925</v>
      </c>
      <c r="F115" s="134" t="s">
        <v>1926</v>
      </c>
      <c r="G115" s="135" t="s">
        <v>430</v>
      </c>
      <c r="H115" s="136">
        <v>22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1927</v>
      </c>
    </row>
    <row r="116" spans="2:65" s="1" customFormat="1" ht="10.199999999999999">
      <c r="B116" s="33"/>
      <c r="D116" s="160" t="s">
        <v>256</v>
      </c>
      <c r="F116" s="161" t="s">
        <v>1928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375</v>
      </c>
      <c r="H117" s="152">
        <v>22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16.5" customHeight="1">
      <c r="B118" s="33"/>
      <c r="C118" s="132" t="s">
        <v>195</v>
      </c>
      <c r="D118" s="132" t="s">
        <v>171</v>
      </c>
      <c r="E118" s="133" t="s">
        <v>270</v>
      </c>
      <c r="F118" s="134" t="s">
        <v>271</v>
      </c>
      <c r="G118" s="135" t="s">
        <v>272</v>
      </c>
      <c r="H118" s="136">
        <v>408.6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3.0000000000000001E-5</v>
      </c>
      <c r="R118" s="141">
        <f>Q118*H118</f>
        <v>1.2258000000000002E-2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1929</v>
      </c>
    </row>
    <row r="119" spans="2:65" s="1" customFormat="1" ht="10.199999999999999">
      <c r="B119" s="33"/>
      <c r="D119" s="160" t="s">
        <v>256</v>
      </c>
      <c r="F119" s="161" t="s">
        <v>274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1930</v>
      </c>
      <c r="H120" s="152">
        <v>408.6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82</v>
      </c>
      <c r="AY120" s="150" t="s">
        <v>168</v>
      </c>
    </row>
    <row r="121" spans="2:65" s="13" customFormat="1" ht="10.199999999999999">
      <c r="B121" s="162"/>
      <c r="D121" s="145" t="s">
        <v>182</v>
      </c>
      <c r="E121" s="163" t="s">
        <v>44</v>
      </c>
      <c r="F121" s="164" t="s">
        <v>264</v>
      </c>
      <c r="H121" s="165">
        <v>408.6</v>
      </c>
      <c r="I121" s="166"/>
      <c r="L121" s="162"/>
      <c r="M121" s="167"/>
      <c r="T121" s="168"/>
      <c r="AT121" s="163" t="s">
        <v>182</v>
      </c>
      <c r="AU121" s="163" t="s">
        <v>21</v>
      </c>
      <c r="AV121" s="13" t="s">
        <v>187</v>
      </c>
      <c r="AW121" s="13" t="s">
        <v>42</v>
      </c>
      <c r="AX121" s="13" t="s">
        <v>90</v>
      </c>
      <c r="AY121" s="163" t="s">
        <v>168</v>
      </c>
    </row>
    <row r="122" spans="2:65" s="1" customFormat="1" ht="24.15" customHeight="1">
      <c r="B122" s="33"/>
      <c r="C122" s="132" t="s">
        <v>200</v>
      </c>
      <c r="D122" s="132" t="s">
        <v>171</v>
      </c>
      <c r="E122" s="133" t="s">
        <v>276</v>
      </c>
      <c r="F122" s="134" t="s">
        <v>277</v>
      </c>
      <c r="G122" s="135" t="s">
        <v>278</v>
      </c>
      <c r="H122" s="136">
        <v>51.075000000000003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1931</v>
      </c>
    </row>
    <row r="123" spans="2:65" s="1" customFormat="1" ht="10.199999999999999">
      <c r="B123" s="33"/>
      <c r="D123" s="160" t="s">
        <v>256</v>
      </c>
      <c r="F123" s="161" t="s">
        <v>280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1932</v>
      </c>
      <c r="H124" s="152">
        <v>51.075000000000003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90</v>
      </c>
      <c r="AY124" s="150" t="s">
        <v>168</v>
      </c>
    </row>
    <row r="125" spans="2:65" s="1" customFormat="1" ht="49.05" customHeight="1">
      <c r="B125" s="33"/>
      <c r="C125" s="132" t="s">
        <v>204</v>
      </c>
      <c r="D125" s="132" t="s">
        <v>171</v>
      </c>
      <c r="E125" s="133" t="s">
        <v>282</v>
      </c>
      <c r="F125" s="134" t="s">
        <v>283</v>
      </c>
      <c r="G125" s="135" t="s">
        <v>267</v>
      </c>
      <c r="H125" s="136">
        <v>2</v>
      </c>
      <c r="I125" s="137"/>
      <c r="J125" s="138">
        <f>ROUND(I125*H125,2)</f>
        <v>0</v>
      </c>
      <c r="K125" s="134" t="s">
        <v>254</v>
      </c>
      <c r="L125" s="33"/>
      <c r="M125" s="139" t="s">
        <v>44</v>
      </c>
      <c r="N125" s="140" t="s">
        <v>53</v>
      </c>
      <c r="P125" s="141">
        <f>O125*H125</f>
        <v>0</v>
      </c>
      <c r="Q125" s="141">
        <v>3.6900000000000002E-2</v>
      </c>
      <c r="R125" s="141">
        <f>Q125*H125</f>
        <v>7.3800000000000004E-2</v>
      </c>
      <c r="S125" s="141">
        <v>0</v>
      </c>
      <c r="T125" s="142">
        <f>S125*H125</f>
        <v>0</v>
      </c>
      <c r="AR125" s="143" t="s">
        <v>187</v>
      </c>
      <c r="AT125" s="143" t="s">
        <v>171</v>
      </c>
      <c r="AU125" s="143" t="s">
        <v>21</v>
      </c>
      <c r="AY125" s="17" t="s">
        <v>168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90</v>
      </c>
      <c r="BK125" s="144">
        <f>ROUND(I125*H125,2)</f>
        <v>0</v>
      </c>
      <c r="BL125" s="17" t="s">
        <v>187</v>
      </c>
      <c r="BM125" s="143" t="s">
        <v>1933</v>
      </c>
    </row>
    <row r="126" spans="2:65" s="1" customFormat="1" ht="10.199999999999999">
      <c r="B126" s="33"/>
      <c r="D126" s="160" t="s">
        <v>256</v>
      </c>
      <c r="F126" s="161" t="s">
        <v>285</v>
      </c>
      <c r="I126" s="147"/>
      <c r="L126" s="33"/>
      <c r="M126" s="148"/>
      <c r="T126" s="54"/>
      <c r="AT126" s="17" t="s">
        <v>256</v>
      </c>
      <c r="AU126" s="17" t="s">
        <v>21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1934</v>
      </c>
      <c r="H127" s="152">
        <v>2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90</v>
      </c>
      <c r="AY127" s="150" t="s">
        <v>168</v>
      </c>
    </row>
    <row r="128" spans="2:65" s="1" customFormat="1" ht="49.05" customHeight="1">
      <c r="B128" s="33"/>
      <c r="C128" s="132" t="s">
        <v>208</v>
      </c>
      <c r="D128" s="132" t="s">
        <v>171</v>
      </c>
      <c r="E128" s="133" t="s">
        <v>292</v>
      </c>
      <c r="F128" s="134" t="s">
        <v>293</v>
      </c>
      <c r="G128" s="135" t="s">
        <v>267</v>
      </c>
      <c r="H128" s="136">
        <v>3</v>
      </c>
      <c r="I128" s="137"/>
      <c r="J128" s="138">
        <f>ROUND(I128*H128,2)</f>
        <v>0</v>
      </c>
      <c r="K128" s="134" t="s">
        <v>254</v>
      </c>
      <c r="L128" s="33"/>
      <c r="M128" s="139" t="s">
        <v>44</v>
      </c>
      <c r="N128" s="140" t="s">
        <v>53</v>
      </c>
      <c r="P128" s="141">
        <f>O128*H128</f>
        <v>0</v>
      </c>
      <c r="Q128" s="141">
        <v>3.6900000000000002E-2</v>
      </c>
      <c r="R128" s="141">
        <f>Q128*H128</f>
        <v>0.11070000000000001</v>
      </c>
      <c r="S128" s="141">
        <v>0</v>
      </c>
      <c r="T128" s="142">
        <f>S128*H128</f>
        <v>0</v>
      </c>
      <c r="AR128" s="143" t="s">
        <v>187</v>
      </c>
      <c r="AT128" s="143" t="s">
        <v>171</v>
      </c>
      <c r="AU128" s="143" t="s">
        <v>21</v>
      </c>
      <c r="AY128" s="17" t="s">
        <v>168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90</v>
      </c>
      <c r="BK128" s="144">
        <f>ROUND(I128*H128,2)</f>
        <v>0</v>
      </c>
      <c r="BL128" s="17" t="s">
        <v>187</v>
      </c>
      <c r="BM128" s="143" t="s">
        <v>1935</v>
      </c>
    </row>
    <row r="129" spans="2:65" s="1" customFormat="1" ht="10.199999999999999">
      <c r="B129" s="33"/>
      <c r="D129" s="160" t="s">
        <v>256</v>
      </c>
      <c r="F129" s="161" t="s">
        <v>295</v>
      </c>
      <c r="I129" s="147"/>
      <c r="L129" s="33"/>
      <c r="M129" s="148"/>
      <c r="T129" s="54"/>
      <c r="AT129" s="17" t="s">
        <v>256</v>
      </c>
      <c r="AU129" s="17" t="s">
        <v>21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1936</v>
      </c>
      <c r="H130" s="152">
        <v>3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90</v>
      </c>
      <c r="AY130" s="150" t="s">
        <v>168</v>
      </c>
    </row>
    <row r="131" spans="2:65" s="1" customFormat="1" ht="16.5" customHeight="1">
      <c r="B131" s="33"/>
      <c r="C131" s="132" t="s">
        <v>214</v>
      </c>
      <c r="D131" s="132" t="s">
        <v>171</v>
      </c>
      <c r="E131" s="133" t="s">
        <v>1140</v>
      </c>
      <c r="F131" s="134" t="s">
        <v>1141</v>
      </c>
      <c r="G131" s="135" t="s">
        <v>253</v>
      </c>
      <c r="H131" s="136">
        <v>5529.6</v>
      </c>
      <c r="I131" s="137"/>
      <c r="J131" s="138">
        <f>ROUND(I131*H131,2)</f>
        <v>0</v>
      </c>
      <c r="K131" s="134" t="s">
        <v>254</v>
      </c>
      <c r="L131" s="33"/>
      <c r="M131" s="139" t="s">
        <v>44</v>
      </c>
      <c r="N131" s="140" t="s">
        <v>53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187</v>
      </c>
      <c r="AT131" s="143" t="s">
        <v>171</v>
      </c>
      <c r="AU131" s="143" t="s">
        <v>21</v>
      </c>
      <c r="AY131" s="17" t="s">
        <v>168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90</v>
      </c>
      <c r="BK131" s="144">
        <f>ROUND(I131*H131,2)</f>
        <v>0</v>
      </c>
      <c r="BL131" s="17" t="s">
        <v>187</v>
      </c>
      <c r="BM131" s="143" t="s">
        <v>1937</v>
      </c>
    </row>
    <row r="132" spans="2:65" s="1" customFormat="1" ht="10.199999999999999">
      <c r="B132" s="33"/>
      <c r="D132" s="160" t="s">
        <v>256</v>
      </c>
      <c r="F132" s="161" t="s">
        <v>1143</v>
      </c>
      <c r="I132" s="147"/>
      <c r="L132" s="33"/>
      <c r="M132" s="148"/>
      <c r="T132" s="54"/>
      <c r="AT132" s="17" t="s">
        <v>256</v>
      </c>
      <c r="AU132" s="17" t="s">
        <v>21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1938</v>
      </c>
      <c r="H133" s="152">
        <v>5529.6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90</v>
      </c>
      <c r="AY133" s="150" t="s">
        <v>168</v>
      </c>
    </row>
    <row r="134" spans="2:65" s="1" customFormat="1" ht="16.5" customHeight="1">
      <c r="B134" s="33"/>
      <c r="C134" s="132" t="s">
        <v>219</v>
      </c>
      <c r="D134" s="132" t="s">
        <v>171</v>
      </c>
      <c r="E134" s="133" t="s">
        <v>1939</v>
      </c>
      <c r="F134" s="134" t="s">
        <v>1940</v>
      </c>
      <c r="G134" s="135" t="s">
        <v>253</v>
      </c>
      <c r="H134" s="136">
        <v>5614.08</v>
      </c>
      <c r="I134" s="137"/>
      <c r="J134" s="138">
        <f>ROUND(I134*H134,2)</f>
        <v>0</v>
      </c>
      <c r="K134" s="134" t="s">
        <v>254</v>
      </c>
      <c r="L134" s="33"/>
      <c r="M134" s="139" t="s">
        <v>44</v>
      </c>
      <c r="N134" s="140" t="s">
        <v>53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187</v>
      </c>
      <c r="AT134" s="143" t="s">
        <v>171</v>
      </c>
      <c r="AU134" s="143" t="s">
        <v>21</v>
      </c>
      <c r="AY134" s="17" t="s">
        <v>168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90</v>
      </c>
      <c r="BK134" s="144">
        <f>ROUND(I134*H134,2)</f>
        <v>0</v>
      </c>
      <c r="BL134" s="17" t="s">
        <v>187</v>
      </c>
      <c r="BM134" s="143" t="s">
        <v>1941</v>
      </c>
    </row>
    <row r="135" spans="2:65" s="1" customFormat="1" ht="10.199999999999999">
      <c r="B135" s="33"/>
      <c r="D135" s="160" t="s">
        <v>256</v>
      </c>
      <c r="F135" s="161" t="s">
        <v>1942</v>
      </c>
      <c r="I135" s="147"/>
      <c r="L135" s="33"/>
      <c r="M135" s="148"/>
      <c r="T135" s="54"/>
      <c r="AT135" s="17" t="s">
        <v>256</v>
      </c>
      <c r="AU135" s="17" t="s">
        <v>21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1943</v>
      </c>
      <c r="H136" s="152">
        <v>5614.08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90</v>
      </c>
      <c r="AY136" s="150" t="s">
        <v>168</v>
      </c>
    </row>
    <row r="137" spans="2:65" s="1" customFormat="1" ht="16.5" customHeight="1">
      <c r="B137" s="33"/>
      <c r="C137" s="132" t="s">
        <v>8</v>
      </c>
      <c r="D137" s="132" t="s">
        <v>171</v>
      </c>
      <c r="E137" s="133" t="s">
        <v>1944</v>
      </c>
      <c r="F137" s="134" t="s">
        <v>1945</v>
      </c>
      <c r="G137" s="135" t="s">
        <v>267</v>
      </c>
      <c r="H137" s="136">
        <v>7</v>
      </c>
      <c r="I137" s="137"/>
      <c r="J137" s="138">
        <f>ROUND(I137*H137,2)</f>
        <v>0</v>
      </c>
      <c r="K137" s="134" t="s">
        <v>254</v>
      </c>
      <c r="L137" s="33"/>
      <c r="M137" s="139" t="s">
        <v>44</v>
      </c>
      <c r="N137" s="140" t="s">
        <v>53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187</v>
      </c>
      <c r="AT137" s="143" t="s">
        <v>171</v>
      </c>
      <c r="AU137" s="143" t="s">
        <v>21</v>
      </c>
      <c r="AY137" s="17" t="s">
        <v>168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90</v>
      </c>
      <c r="BK137" s="144">
        <f>ROUND(I137*H137,2)</f>
        <v>0</v>
      </c>
      <c r="BL137" s="17" t="s">
        <v>187</v>
      </c>
      <c r="BM137" s="143" t="s">
        <v>1946</v>
      </c>
    </row>
    <row r="138" spans="2:65" s="1" customFormat="1" ht="10.199999999999999">
      <c r="B138" s="33"/>
      <c r="D138" s="160" t="s">
        <v>256</v>
      </c>
      <c r="F138" s="161" t="s">
        <v>1947</v>
      </c>
      <c r="I138" s="147"/>
      <c r="L138" s="33"/>
      <c r="M138" s="148"/>
      <c r="T138" s="54"/>
      <c r="AT138" s="17" t="s">
        <v>256</v>
      </c>
      <c r="AU138" s="17" t="s">
        <v>21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1948</v>
      </c>
      <c r="H139" s="152">
        <v>7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90</v>
      </c>
      <c r="AY139" s="150" t="s">
        <v>168</v>
      </c>
    </row>
    <row r="140" spans="2:65" s="1" customFormat="1" ht="24.15" customHeight="1">
      <c r="B140" s="33"/>
      <c r="C140" s="132" t="s">
        <v>322</v>
      </c>
      <c r="D140" s="132" t="s">
        <v>171</v>
      </c>
      <c r="E140" s="133" t="s">
        <v>1949</v>
      </c>
      <c r="F140" s="134" t="s">
        <v>1950</v>
      </c>
      <c r="G140" s="135" t="s">
        <v>225</v>
      </c>
      <c r="H140" s="136">
        <v>81.066000000000003</v>
      </c>
      <c r="I140" s="137"/>
      <c r="J140" s="138">
        <f>ROUND(I140*H140,2)</f>
        <v>0</v>
      </c>
      <c r="K140" s="134" t="s">
        <v>254</v>
      </c>
      <c r="L140" s="33"/>
      <c r="M140" s="139" t="s">
        <v>44</v>
      </c>
      <c r="N140" s="140" t="s">
        <v>53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187</v>
      </c>
      <c r="AT140" s="143" t="s">
        <v>171</v>
      </c>
      <c r="AU140" s="143" t="s">
        <v>21</v>
      </c>
      <c r="AY140" s="17" t="s">
        <v>168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90</v>
      </c>
      <c r="BK140" s="144">
        <f>ROUND(I140*H140,2)</f>
        <v>0</v>
      </c>
      <c r="BL140" s="17" t="s">
        <v>187</v>
      </c>
      <c r="BM140" s="143" t="s">
        <v>1951</v>
      </c>
    </row>
    <row r="141" spans="2:65" s="1" customFormat="1" ht="10.199999999999999">
      <c r="B141" s="33"/>
      <c r="D141" s="160" t="s">
        <v>256</v>
      </c>
      <c r="F141" s="161" t="s">
        <v>1952</v>
      </c>
      <c r="I141" s="147"/>
      <c r="L141" s="33"/>
      <c r="M141" s="148"/>
      <c r="T141" s="54"/>
      <c r="AT141" s="17" t="s">
        <v>256</v>
      </c>
      <c r="AU141" s="17" t="s">
        <v>21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1953</v>
      </c>
      <c r="H142" s="152">
        <v>81.066000000000003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90</v>
      </c>
      <c r="AY142" s="150" t="s">
        <v>168</v>
      </c>
    </row>
    <row r="143" spans="2:65" s="1" customFormat="1" ht="24.15" customHeight="1">
      <c r="B143" s="33"/>
      <c r="C143" s="132" t="s">
        <v>328</v>
      </c>
      <c r="D143" s="132" t="s">
        <v>171</v>
      </c>
      <c r="E143" s="133" t="s">
        <v>1954</v>
      </c>
      <c r="F143" s="134" t="s">
        <v>1955</v>
      </c>
      <c r="G143" s="135" t="s">
        <v>225</v>
      </c>
      <c r="H143" s="136">
        <v>5.1050000000000004</v>
      </c>
      <c r="I143" s="137"/>
      <c r="J143" s="138">
        <f>ROUND(I143*H143,2)</f>
        <v>0</v>
      </c>
      <c r="K143" s="134" t="s">
        <v>254</v>
      </c>
      <c r="L143" s="33"/>
      <c r="M143" s="139" t="s">
        <v>44</v>
      </c>
      <c r="N143" s="140" t="s">
        <v>53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187</v>
      </c>
      <c r="AT143" s="143" t="s">
        <v>171</v>
      </c>
      <c r="AU143" s="143" t="s">
        <v>21</v>
      </c>
      <c r="AY143" s="17" t="s">
        <v>168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90</v>
      </c>
      <c r="BK143" s="144">
        <f>ROUND(I143*H143,2)</f>
        <v>0</v>
      </c>
      <c r="BL143" s="17" t="s">
        <v>187</v>
      </c>
      <c r="BM143" s="143" t="s">
        <v>1956</v>
      </c>
    </row>
    <row r="144" spans="2:65" s="1" customFormat="1" ht="10.199999999999999">
      <c r="B144" s="33"/>
      <c r="D144" s="160" t="s">
        <v>256</v>
      </c>
      <c r="F144" s="161" t="s">
        <v>1957</v>
      </c>
      <c r="I144" s="147"/>
      <c r="L144" s="33"/>
      <c r="M144" s="148"/>
      <c r="T144" s="54"/>
      <c r="AT144" s="17" t="s">
        <v>256</v>
      </c>
      <c r="AU144" s="17" t="s">
        <v>21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1958</v>
      </c>
      <c r="H145" s="152">
        <v>0.78500000000000003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1959</v>
      </c>
      <c r="H146" s="152">
        <v>4.32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3" customFormat="1" ht="10.199999999999999">
      <c r="B147" s="162"/>
      <c r="D147" s="145" t="s">
        <v>182</v>
      </c>
      <c r="E147" s="163" t="s">
        <v>44</v>
      </c>
      <c r="F147" s="164" t="s">
        <v>264</v>
      </c>
      <c r="H147" s="165">
        <v>5.1050000000000004</v>
      </c>
      <c r="I147" s="166"/>
      <c r="L147" s="162"/>
      <c r="M147" s="167"/>
      <c r="T147" s="168"/>
      <c r="AT147" s="163" t="s">
        <v>182</v>
      </c>
      <c r="AU147" s="163" t="s">
        <v>21</v>
      </c>
      <c r="AV147" s="13" t="s">
        <v>187</v>
      </c>
      <c r="AW147" s="13" t="s">
        <v>42</v>
      </c>
      <c r="AX147" s="13" t="s">
        <v>90</v>
      </c>
      <c r="AY147" s="163" t="s">
        <v>168</v>
      </c>
    </row>
    <row r="148" spans="2:65" s="1" customFormat="1" ht="24.15" customHeight="1">
      <c r="B148" s="33"/>
      <c r="C148" s="132" t="s">
        <v>334</v>
      </c>
      <c r="D148" s="132" t="s">
        <v>171</v>
      </c>
      <c r="E148" s="133" t="s">
        <v>1960</v>
      </c>
      <c r="F148" s="134" t="s">
        <v>1961</v>
      </c>
      <c r="G148" s="135" t="s">
        <v>225</v>
      </c>
      <c r="H148" s="136">
        <v>81.066000000000003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1962</v>
      </c>
    </row>
    <row r="149" spans="2:65" s="1" customFormat="1" ht="10.199999999999999">
      <c r="B149" s="33"/>
      <c r="D149" s="160" t="s">
        <v>256</v>
      </c>
      <c r="F149" s="161" t="s">
        <v>1963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1964</v>
      </c>
      <c r="H150" s="152">
        <v>23.826000000000001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82</v>
      </c>
      <c r="AY150" s="150" t="s">
        <v>168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1965</v>
      </c>
      <c r="H151" s="152">
        <v>23.826000000000001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82</v>
      </c>
      <c r="AY151" s="150" t="s">
        <v>168</v>
      </c>
    </row>
    <row r="152" spans="2:65" s="12" customFormat="1" ht="10.199999999999999">
      <c r="B152" s="149"/>
      <c r="D152" s="145" t="s">
        <v>182</v>
      </c>
      <c r="E152" s="150" t="s">
        <v>44</v>
      </c>
      <c r="F152" s="151" t="s">
        <v>1966</v>
      </c>
      <c r="H152" s="152">
        <v>37.326999999999998</v>
      </c>
      <c r="I152" s="153"/>
      <c r="L152" s="149"/>
      <c r="M152" s="154"/>
      <c r="T152" s="155"/>
      <c r="AT152" s="150" t="s">
        <v>182</v>
      </c>
      <c r="AU152" s="150" t="s">
        <v>21</v>
      </c>
      <c r="AV152" s="12" t="s">
        <v>21</v>
      </c>
      <c r="AW152" s="12" t="s">
        <v>42</v>
      </c>
      <c r="AX152" s="12" t="s">
        <v>82</v>
      </c>
      <c r="AY152" s="150" t="s">
        <v>168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1967</v>
      </c>
      <c r="H153" s="152">
        <v>33.933999999999997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1968</v>
      </c>
      <c r="H154" s="152">
        <v>23.826000000000001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82</v>
      </c>
      <c r="AY154" s="150" t="s">
        <v>168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1969</v>
      </c>
      <c r="H155" s="152">
        <v>33.933999999999997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82</v>
      </c>
      <c r="AY155" s="150" t="s">
        <v>168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1970</v>
      </c>
      <c r="H156" s="152">
        <v>25.992000000000001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82</v>
      </c>
      <c r="AY156" s="150" t="s">
        <v>168</v>
      </c>
    </row>
    <row r="157" spans="2:65" s="13" customFormat="1" ht="10.199999999999999">
      <c r="B157" s="162"/>
      <c r="D157" s="145" t="s">
        <v>182</v>
      </c>
      <c r="E157" s="163" t="s">
        <v>1150</v>
      </c>
      <c r="F157" s="164" t="s">
        <v>264</v>
      </c>
      <c r="H157" s="165">
        <v>202.66499999999999</v>
      </c>
      <c r="I157" s="166"/>
      <c r="L157" s="162"/>
      <c r="M157" s="167"/>
      <c r="T157" s="168"/>
      <c r="AT157" s="163" t="s">
        <v>182</v>
      </c>
      <c r="AU157" s="163" t="s">
        <v>21</v>
      </c>
      <c r="AV157" s="13" t="s">
        <v>187</v>
      </c>
      <c r="AW157" s="13" t="s">
        <v>42</v>
      </c>
      <c r="AX157" s="13" t="s">
        <v>82</v>
      </c>
      <c r="AY157" s="163" t="s">
        <v>168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1971</v>
      </c>
      <c r="H158" s="152">
        <v>81.066000000000003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90</v>
      </c>
      <c r="AY158" s="150" t="s">
        <v>168</v>
      </c>
    </row>
    <row r="159" spans="2:65" s="1" customFormat="1" ht="24.15" customHeight="1">
      <c r="B159" s="33"/>
      <c r="C159" s="132" t="s">
        <v>339</v>
      </c>
      <c r="D159" s="132" t="s">
        <v>171</v>
      </c>
      <c r="E159" s="133" t="s">
        <v>1972</v>
      </c>
      <c r="F159" s="134" t="s">
        <v>1973</v>
      </c>
      <c r="G159" s="135" t="s">
        <v>225</v>
      </c>
      <c r="H159" s="136">
        <v>40.533000000000001</v>
      </c>
      <c r="I159" s="137"/>
      <c r="J159" s="138">
        <f>ROUND(I159*H159,2)</f>
        <v>0</v>
      </c>
      <c r="K159" s="134" t="s">
        <v>254</v>
      </c>
      <c r="L159" s="33"/>
      <c r="M159" s="139" t="s">
        <v>44</v>
      </c>
      <c r="N159" s="140" t="s">
        <v>53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187</v>
      </c>
      <c r="AT159" s="143" t="s">
        <v>171</v>
      </c>
      <c r="AU159" s="143" t="s">
        <v>21</v>
      </c>
      <c r="AY159" s="17" t="s">
        <v>168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90</v>
      </c>
      <c r="BK159" s="144">
        <f>ROUND(I159*H159,2)</f>
        <v>0</v>
      </c>
      <c r="BL159" s="17" t="s">
        <v>187</v>
      </c>
      <c r="BM159" s="143" t="s">
        <v>1974</v>
      </c>
    </row>
    <row r="160" spans="2:65" s="1" customFormat="1" ht="10.199999999999999">
      <c r="B160" s="33"/>
      <c r="D160" s="160" t="s">
        <v>256</v>
      </c>
      <c r="F160" s="161" t="s">
        <v>1975</v>
      </c>
      <c r="I160" s="147"/>
      <c r="L160" s="33"/>
      <c r="M160" s="148"/>
      <c r="T160" s="54"/>
      <c r="AT160" s="17" t="s">
        <v>256</v>
      </c>
      <c r="AU160" s="17" t="s">
        <v>21</v>
      </c>
    </row>
    <row r="161" spans="2:65" s="12" customFormat="1" ht="10.199999999999999">
      <c r="B161" s="149"/>
      <c r="D161" s="145" t="s">
        <v>182</v>
      </c>
      <c r="E161" s="150" t="s">
        <v>44</v>
      </c>
      <c r="F161" s="151" t="s">
        <v>1976</v>
      </c>
      <c r="H161" s="152">
        <v>40.533000000000001</v>
      </c>
      <c r="I161" s="153"/>
      <c r="L161" s="149"/>
      <c r="M161" s="154"/>
      <c r="T161" s="155"/>
      <c r="AT161" s="150" t="s">
        <v>182</v>
      </c>
      <c r="AU161" s="150" t="s">
        <v>21</v>
      </c>
      <c r="AV161" s="12" t="s">
        <v>21</v>
      </c>
      <c r="AW161" s="12" t="s">
        <v>42</v>
      </c>
      <c r="AX161" s="12" t="s">
        <v>90</v>
      </c>
      <c r="AY161" s="150" t="s">
        <v>168</v>
      </c>
    </row>
    <row r="162" spans="2:65" s="1" customFormat="1" ht="33" customHeight="1">
      <c r="B162" s="33"/>
      <c r="C162" s="132" t="s">
        <v>344</v>
      </c>
      <c r="D162" s="132" t="s">
        <v>171</v>
      </c>
      <c r="E162" s="133" t="s">
        <v>1977</v>
      </c>
      <c r="F162" s="134" t="s">
        <v>1978</v>
      </c>
      <c r="G162" s="135" t="s">
        <v>225</v>
      </c>
      <c r="H162" s="136">
        <v>521.20000000000005</v>
      </c>
      <c r="I162" s="137"/>
      <c r="J162" s="138">
        <f>ROUND(I162*H162,2)</f>
        <v>0</v>
      </c>
      <c r="K162" s="134" t="s">
        <v>254</v>
      </c>
      <c r="L162" s="33"/>
      <c r="M162" s="139" t="s">
        <v>44</v>
      </c>
      <c r="N162" s="140" t="s">
        <v>53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187</v>
      </c>
      <c r="AT162" s="143" t="s">
        <v>171</v>
      </c>
      <c r="AU162" s="143" t="s">
        <v>21</v>
      </c>
      <c r="AY162" s="17" t="s">
        <v>168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90</v>
      </c>
      <c r="BK162" s="144">
        <f>ROUND(I162*H162,2)</f>
        <v>0</v>
      </c>
      <c r="BL162" s="17" t="s">
        <v>187</v>
      </c>
      <c r="BM162" s="143" t="s">
        <v>1979</v>
      </c>
    </row>
    <row r="163" spans="2:65" s="1" customFormat="1" ht="10.199999999999999">
      <c r="B163" s="33"/>
      <c r="D163" s="160" t="s">
        <v>256</v>
      </c>
      <c r="F163" s="161" t="s">
        <v>1980</v>
      </c>
      <c r="I163" s="147"/>
      <c r="L163" s="33"/>
      <c r="M163" s="148"/>
      <c r="T163" s="54"/>
      <c r="AT163" s="17" t="s">
        <v>256</v>
      </c>
      <c r="AU163" s="17" t="s">
        <v>21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1981</v>
      </c>
      <c r="H164" s="152">
        <v>521.20000000000005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" customFormat="1" ht="24.15" customHeight="1">
      <c r="B165" s="33"/>
      <c r="C165" s="132" t="s">
        <v>350</v>
      </c>
      <c r="D165" s="132" t="s">
        <v>171</v>
      </c>
      <c r="E165" s="133" t="s">
        <v>297</v>
      </c>
      <c r="F165" s="134" t="s">
        <v>298</v>
      </c>
      <c r="G165" s="135" t="s">
        <v>225</v>
      </c>
      <c r="H165" s="136">
        <v>521.20000000000005</v>
      </c>
      <c r="I165" s="137"/>
      <c r="J165" s="138">
        <f>ROUND(I165*H165,2)</f>
        <v>0</v>
      </c>
      <c r="K165" s="134" t="s">
        <v>254</v>
      </c>
      <c r="L165" s="33"/>
      <c r="M165" s="139" t="s">
        <v>44</v>
      </c>
      <c r="N165" s="140" t="s">
        <v>53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187</v>
      </c>
      <c r="AT165" s="143" t="s">
        <v>171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1982</v>
      </c>
    </row>
    <row r="166" spans="2:65" s="1" customFormat="1" ht="10.199999999999999">
      <c r="B166" s="33"/>
      <c r="D166" s="160" t="s">
        <v>256</v>
      </c>
      <c r="F166" s="161" t="s">
        <v>300</v>
      </c>
      <c r="I166" s="147"/>
      <c r="L166" s="33"/>
      <c r="M166" s="148"/>
      <c r="T166" s="54"/>
      <c r="AT166" s="17" t="s">
        <v>256</v>
      </c>
      <c r="AU166" s="17" t="s">
        <v>21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1983</v>
      </c>
      <c r="H167" s="152">
        <v>1623.32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82</v>
      </c>
      <c r="AY167" s="150" t="s">
        <v>168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1984</v>
      </c>
      <c r="H168" s="152">
        <v>-86.4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82</v>
      </c>
      <c r="AY168" s="150" t="s">
        <v>168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1985</v>
      </c>
      <c r="H169" s="152">
        <v>-233.92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82</v>
      </c>
      <c r="AY169" s="150" t="s">
        <v>168</v>
      </c>
    </row>
    <row r="170" spans="2:65" s="14" customFormat="1" ht="10.199999999999999">
      <c r="B170" s="169"/>
      <c r="D170" s="145" t="s">
        <v>182</v>
      </c>
      <c r="E170" s="170" t="s">
        <v>1895</v>
      </c>
      <c r="F170" s="171" t="s">
        <v>305</v>
      </c>
      <c r="H170" s="172">
        <v>1303</v>
      </c>
      <c r="I170" s="173"/>
      <c r="L170" s="169"/>
      <c r="M170" s="174"/>
      <c r="T170" s="175"/>
      <c r="AT170" s="170" t="s">
        <v>182</v>
      </c>
      <c r="AU170" s="170" t="s">
        <v>21</v>
      </c>
      <c r="AV170" s="14" t="s">
        <v>183</v>
      </c>
      <c r="AW170" s="14" t="s">
        <v>42</v>
      </c>
      <c r="AX170" s="14" t="s">
        <v>82</v>
      </c>
      <c r="AY170" s="17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1986</v>
      </c>
      <c r="H171" s="152">
        <v>521.20000000000005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90</v>
      </c>
      <c r="AY171" s="150" t="s">
        <v>168</v>
      </c>
    </row>
    <row r="172" spans="2:65" s="1" customFormat="1" ht="33" customHeight="1">
      <c r="B172" s="33"/>
      <c r="C172" s="132" t="s">
        <v>356</v>
      </c>
      <c r="D172" s="132" t="s">
        <v>171</v>
      </c>
      <c r="E172" s="133" t="s">
        <v>307</v>
      </c>
      <c r="F172" s="134" t="s">
        <v>308</v>
      </c>
      <c r="G172" s="135" t="s">
        <v>225</v>
      </c>
      <c r="H172" s="136">
        <v>260.60000000000002</v>
      </c>
      <c r="I172" s="137"/>
      <c r="J172" s="138">
        <f>ROUND(I172*H172,2)</f>
        <v>0</v>
      </c>
      <c r="K172" s="134" t="s">
        <v>254</v>
      </c>
      <c r="L172" s="33"/>
      <c r="M172" s="139" t="s">
        <v>44</v>
      </c>
      <c r="N172" s="140" t="s">
        <v>53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187</v>
      </c>
      <c r="AT172" s="143" t="s">
        <v>171</v>
      </c>
      <c r="AU172" s="143" t="s">
        <v>21</v>
      </c>
      <c r="AY172" s="17" t="s">
        <v>168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7" t="s">
        <v>90</v>
      </c>
      <c r="BK172" s="144">
        <f>ROUND(I172*H172,2)</f>
        <v>0</v>
      </c>
      <c r="BL172" s="17" t="s">
        <v>187</v>
      </c>
      <c r="BM172" s="143" t="s">
        <v>1987</v>
      </c>
    </row>
    <row r="173" spans="2:65" s="1" customFormat="1" ht="10.199999999999999">
      <c r="B173" s="33"/>
      <c r="D173" s="160" t="s">
        <v>256</v>
      </c>
      <c r="F173" s="161" t="s">
        <v>310</v>
      </c>
      <c r="I173" s="147"/>
      <c r="L173" s="33"/>
      <c r="M173" s="148"/>
      <c r="T173" s="54"/>
      <c r="AT173" s="17" t="s">
        <v>256</v>
      </c>
      <c r="AU173" s="17" t="s">
        <v>21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1988</v>
      </c>
      <c r="H174" s="152">
        <v>260.60000000000002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90</v>
      </c>
      <c r="AY174" s="150" t="s">
        <v>168</v>
      </c>
    </row>
    <row r="175" spans="2:65" s="1" customFormat="1" ht="24.15" customHeight="1">
      <c r="B175" s="33"/>
      <c r="C175" s="132" t="s">
        <v>362</v>
      </c>
      <c r="D175" s="132" t="s">
        <v>171</v>
      </c>
      <c r="E175" s="133" t="s">
        <v>317</v>
      </c>
      <c r="F175" s="134" t="s">
        <v>318</v>
      </c>
      <c r="G175" s="135" t="s">
        <v>225</v>
      </c>
      <c r="H175" s="136">
        <v>6</v>
      </c>
      <c r="I175" s="137"/>
      <c r="J175" s="138">
        <f>ROUND(I175*H175,2)</f>
        <v>0</v>
      </c>
      <c r="K175" s="134" t="s">
        <v>254</v>
      </c>
      <c r="L175" s="33"/>
      <c r="M175" s="139" t="s">
        <v>44</v>
      </c>
      <c r="N175" s="140" t="s">
        <v>53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187</v>
      </c>
      <c r="AT175" s="143" t="s">
        <v>171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1989</v>
      </c>
    </row>
    <row r="176" spans="2:65" s="1" customFormat="1" ht="10.199999999999999">
      <c r="B176" s="33"/>
      <c r="D176" s="160" t="s">
        <v>256</v>
      </c>
      <c r="F176" s="161" t="s">
        <v>320</v>
      </c>
      <c r="I176" s="147"/>
      <c r="L176" s="33"/>
      <c r="M176" s="148"/>
      <c r="T176" s="54"/>
      <c r="AT176" s="17" t="s">
        <v>256</v>
      </c>
      <c r="AU176" s="17" t="s">
        <v>21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1990</v>
      </c>
      <c r="H177" s="152">
        <v>6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90</v>
      </c>
      <c r="AY177" s="150" t="s">
        <v>168</v>
      </c>
    </row>
    <row r="178" spans="2:65" s="1" customFormat="1" ht="24.15" customHeight="1">
      <c r="B178" s="33"/>
      <c r="C178" s="132" t="s">
        <v>7</v>
      </c>
      <c r="D178" s="132" t="s">
        <v>171</v>
      </c>
      <c r="E178" s="133" t="s">
        <v>1991</v>
      </c>
      <c r="F178" s="134" t="s">
        <v>1992</v>
      </c>
      <c r="G178" s="135" t="s">
        <v>267</v>
      </c>
      <c r="H178" s="136">
        <v>879.49</v>
      </c>
      <c r="I178" s="137"/>
      <c r="J178" s="138">
        <f>ROUND(I178*H178,2)</f>
        <v>0</v>
      </c>
      <c r="K178" s="134" t="s">
        <v>254</v>
      </c>
      <c r="L178" s="33"/>
      <c r="M178" s="139" t="s">
        <v>44</v>
      </c>
      <c r="N178" s="140" t="s">
        <v>53</v>
      </c>
      <c r="P178" s="141">
        <f>O178*H178</f>
        <v>0</v>
      </c>
      <c r="Q178" s="141">
        <v>2.7000000000000001E-3</v>
      </c>
      <c r="R178" s="141">
        <f>Q178*H178</f>
        <v>2.3746230000000002</v>
      </c>
      <c r="S178" s="141">
        <v>0</v>
      </c>
      <c r="T178" s="142">
        <f>S178*H178</f>
        <v>0</v>
      </c>
      <c r="AR178" s="143" t="s">
        <v>187</v>
      </c>
      <c r="AT178" s="143" t="s">
        <v>171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1993</v>
      </c>
    </row>
    <row r="179" spans="2:65" s="1" customFormat="1" ht="10.199999999999999">
      <c r="B179" s="33"/>
      <c r="D179" s="160" t="s">
        <v>256</v>
      </c>
      <c r="F179" s="161" t="s">
        <v>1994</v>
      </c>
      <c r="I179" s="147"/>
      <c r="L179" s="33"/>
      <c r="M179" s="148"/>
      <c r="T179" s="54"/>
      <c r="AT179" s="17" t="s">
        <v>256</v>
      </c>
      <c r="AU179" s="17" t="s">
        <v>21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1995</v>
      </c>
      <c r="H180" s="152">
        <v>879.49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90</v>
      </c>
      <c r="AY180" s="150" t="s">
        <v>168</v>
      </c>
    </row>
    <row r="181" spans="2:65" s="1" customFormat="1" ht="33" customHeight="1">
      <c r="B181" s="33"/>
      <c r="C181" s="132" t="s">
        <v>375</v>
      </c>
      <c r="D181" s="132" t="s">
        <v>171</v>
      </c>
      <c r="E181" s="133" t="s">
        <v>1996</v>
      </c>
      <c r="F181" s="134" t="s">
        <v>1997</v>
      </c>
      <c r="G181" s="135" t="s">
        <v>267</v>
      </c>
      <c r="H181" s="136">
        <v>6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1E-3</v>
      </c>
      <c r="R181" s="141">
        <f>Q181*H181</f>
        <v>6.0000000000000001E-3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1998</v>
      </c>
    </row>
    <row r="182" spans="2:65" s="1" customFormat="1" ht="10.199999999999999">
      <c r="B182" s="33"/>
      <c r="D182" s="160" t="s">
        <v>256</v>
      </c>
      <c r="F182" s="161" t="s">
        <v>1999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195</v>
      </c>
      <c r="H183" s="152">
        <v>6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90</v>
      </c>
      <c r="AY183" s="150" t="s">
        <v>168</v>
      </c>
    </row>
    <row r="184" spans="2:65" s="1" customFormat="1" ht="16.5" customHeight="1">
      <c r="B184" s="33"/>
      <c r="C184" s="176" t="s">
        <v>385</v>
      </c>
      <c r="D184" s="176" t="s">
        <v>386</v>
      </c>
      <c r="E184" s="177" t="s">
        <v>2000</v>
      </c>
      <c r="F184" s="178" t="s">
        <v>2001</v>
      </c>
      <c r="G184" s="179" t="s">
        <v>267</v>
      </c>
      <c r="H184" s="180">
        <v>6.6</v>
      </c>
      <c r="I184" s="181"/>
      <c r="J184" s="182">
        <f>ROUND(I184*H184,2)</f>
        <v>0</v>
      </c>
      <c r="K184" s="178" t="s">
        <v>254</v>
      </c>
      <c r="L184" s="183"/>
      <c r="M184" s="184" t="s">
        <v>44</v>
      </c>
      <c r="N184" s="185" t="s">
        <v>53</v>
      </c>
      <c r="P184" s="141">
        <f>O184*H184</f>
        <v>0</v>
      </c>
      <c r="Q184" s="141">
        <v>6.2399999999999997E-2</v>
      </c>
      <c r="R184" s="141">
        <f>Q184*H184</f>
        <v>0.41183999999999998</v>
      </c>
      <c r="S184" s="141">
        <v>0</v>
      </c>
      <c r="T184" s="142">
        <f>S184*H184</f>
        <v>0</v>
      </c>
      <c r="AR184" s="143" t="s">
        <v>204</v>
      </c>
      <c r="AT184" s="143" t="s">
        <v>386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2002</v>
      </c>
    </row>
    <row r="185" spans="2:65" s="12" customFormat="1" ht="10.199999999999999">
      <c r="B185" s="149"/>
      <c r="D185" s="145" t="s">
        <v>182</v>
      </c>
      <c r="E185" s="150" t="s">
        <v>44</v>
      </c>
      <c r="F185" s="151" t="s">
        <v>2003</v>
      </c>
      <c r="H185" s="152">
        <v>6.6</v>
      </c>
      <c r="I185" s="153"/>
      <c r="L185" s="149"/>
      <c r="M185" s="154"/>
      <c r="T185" s="155"/>
      <c r="AT185" s="150" t="s">
        <v>182</v>
      </c>
      <c r="AU185" s="150" t="s">
        <v>21</v>
      </c>
      <c r="AV185" s="12" t="s">
        <v>21</v>
      </c>
      <c r="AW185" s="12" t="s">
        <v>42</v>
      </c>
      <c r="AX185" s="12" t="s">
        <v>90</v>
      </c>
      <c r="AY185" s="150" t="s">
        <v>168</v>
      </c>
    </row>
    <row r="186" spans="2:65" s="1" customFormat="1" ht="21.75" customHeight="1">
      <c r="B186" s="33"/>
      <c r="C186" s="132" t="s">
        <v>394</v>
      </c>
      <c r="D186" s="132" t="s">
        <v>171</v>
      </c>
      <c r="E186" s="133" t="s">
        <v>323</v>
      </c>
      <c r="F186" s="134" t="s">
        <v>324</v>
      </c>
      <c r="G186" s="135" t="s">
        <v>253</v>
      </c>
      <c r="H186" s="136">
        <v>835.25</v>
      </c>
      <c r="I186" s="137"/>
      <c r="J186" s="138">
        <f>ROUND(I186*H186,2)</f>
        <v>0</v>
      </c>
      <c r="K186" s="134" t="s">
        <v>254</v>
      </c>
      <c r="L186" s="33"/>
      <c r="M186" s="139" t="s">
        <v>44</v>
      </c>
      <c r="N186" s="140" t="s">
        <v>53</v>
      </c>
      <c r="P186" s="141">
        <f>O186*H186</f>
        <v>0</v>
      </c>
      <c r="Q186" s="141">
        <v>8.4000000000000003E-4</v>
      </c>
      <c r="R186" s="141">
        <f>Q186*H186</f>
        <v>0.70161000000000007</v>
      </c>
      <c r="S186" s="141">
        <v>0</v>
      </c>
      <c r="T186" s="142">
        <f>S186*H186</f>
        <v>0</v>
      </c>
      <c r="AR186" s="143" t="s">
        <v>187</v>
      </c>
      <c r="AT186" s="143" t="s">
        <v>171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2004</v>
      </c>
    </row>
    <row r="187" spans="2:65" s="1" customFormat="1" ht="10.199999999999999">
      <c r="B187" s="33"/>
      <c r="D187" s="160" t="s">
        <v>256</v>
      </c>
      <c r="F187" s="161" t="s">
        <v>326</v>
      </c>
      <c r="I187" s="147"/>
      <c r="L187" s="33"/>
      <c r="M187" s="148"/>
      <c r="T187" s="54"/>
      <c r="AT187" s="17" t="s">
        <v>256</v>
      </c>
      <c r="AU187" s="17" t="s">
        <v>21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2005</v>
      </c>
      <c r="H188" s="152">
        <v>835.25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90</v>
      </c>
      <c r="AY188" s="150" t="s">
        <v>168</v>
      </c>
    </row>
    <row r="189" spans="2:65" s="1" customFormat="1" ht="24.15" customHeight="1">
      <c r="B189" s="33"/>
      <c r="C189" s="132" t="s">
        <v>402</v>
      </c>
      <c r="D189" s="132" t="s">
        <v>171</v>
      </c>
      <c r="E189" s="133" t="s">
        <v>335</v>
      </c>
      <c r="F189" s="134" t="s">
        <v>336</v>
      </c>
      <c r="G189" s="135" t="s">
        <v>253</v>
      </c>
      <c r="H189" s="136">
        <v>835.25</v>
      </c>
      <c r="I189" s="137"/>
      <c r="J189" s="138">
        <f>ROUND(I189*H189,2)</f>
        <v>0</v>
      </c>
      <c r="K189" s="134" t="s">
        <v>254</v>
      </c>
      <c r="L189" s="33"/>
      <c r="M189" s="139" t="s">
        <v>44</v>
      </c>
      <c r="N189" s="140" t="s">
        <v>53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187</v>
      </c>
      <c r="AT189" s="143" t="s">
        <v>171</v>
      </c>
      <c r="AU189" s="143" t="s">
        <v>21</v>
      </c>
      <c r="AY189" s="17" t="s">
        <v>168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90</v>
      </c>
      <c r="BK189" s="144">
        <f>ROUND(I189*H189,2)</f>
        <v>0</v>
      </c>
      <c r="BL189" s="17" t="s">
        <v>187</v>
      </c>
      <c r="BM189" s="143" t="s">
        <v>2006</v>
      </c>
    </row>
    <row r="190" spans="2:65" s="1" customFormat="1" ht="10.199999999999999">
      <c r="B190" s="33"/>
      <c r="D190" s="160" t="s">
        <v>256</v>
      </c>
      <c r="F190" s="161" t="s">
        <v>338</v>
      </c>
      <c r="I190" s="147"/>
      <c r="L190" s="33"/>
      <c r="M190" s="148"/>
      <c r="T190" s="54"/>
      <c r="AT190" s="17" t="s">
        <v>256</v>
      </c>
      <c r="AU190" s="17" t="s">
        <v>21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2005</v>
      </c>
      <c r="H191" s="152">
        <v>835.25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90</v>
      </c>
      <c r="AY191" s="150" t="s">
        <v>168</v>
      </c>
    </row>
    <row r="192" spans="2:65" s="1" customFormat="1" ht="16.5" customHeight="1">
      <c r="B192" s="33"/>
      <c r="C192" s="132" t="s">
        <v>408</v>
      </c>
      <c r="D192" s="132" t="s">
        <v>171</v>
      </c>
      <c r="E192" s="133" t="s">
        <v>2007</v>
      </c>
      <c r="F192" s="134" t="s">
        <v>2008</v>
      </c>
      <c r="G192" s="135" t="s">
        <v>253</v>
      </c>
      <c r="H192" s="136">
        <v>213.33199999999999</v>
      </c>
      <c r="I192" s="137"/>
      <c r="J192" s="138">
        <f>ROUND(I192*H192,2)</f>
        <v>0</v>
      </c>
      <c r="K192" s="134" t="s">
        <v>254</v>
      </c>
      <c r="L192" s="33"/>
      <c r="M192" s="139" t="s">
        <v>44</v>
      </c>
      <c r="N192" s="140" t="s">
        <v>53</v>
      </c>
      <c r="P192" s="141">
        <f>O192*H192</f>
        <v>0</v>
      </c>
      <c r="Q192" s="141">
        <v>1.49E-3</v>
      </c>
      <c r="R192" s="141">
        <f>Q192*H192</f>
        <v>0.31786468000000001</v>
      </c>
      <c r="S192" s="141">
        <v>0</v>
      </c>
      <c r="T192" s="142">
        <f>S192*H192</f>
        <v>0</v>
      </c>
      <c r="AR192" s="143" t="s">
        <v>187</v>
      </c>
      <c r="AT192" s="143" t="s">
        <v>171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2009</v>
      </c>
    </row>
    <row r="193" spans="2:65" s="1" customFormat="1" ht="10.199999999999999">
      <c r="B193" s="33"/>
      <c r="D193" s="160" t="s">
        <v>256</v>
      </c>
      <c r="F193" s="161" t="s">
        <v>2010</v>
      </c>
      <c r="I193" s="147"/>
      <c r="L193" s="33"/>
      <c r="M193" s="148"/>
      <c r="T193" s="54"/>
      <c r="AT193" s="17" t="s">
        <v>256</v>
      </c>
      <c r="AU193" s="17" t="s">
        <v>21</v>
      </c>
    </row>
    <row r="194" spans="2:65" s="12" customFormat="1" ht="10.199999999999999">
      <c r="B194" s="149"/>
      <c r="D194" s="145" t="s">
        <v>182</v>
      </c>
      <c r="E194" s="150" t="s">
        <v>44</v>
      </c>
      <c r="F194" s="151" t="s">
        <v>2011</v>
      </c>
      <c r="H194" s="152">
        <v>25.08</v>
      </c>
      <c r="I194" s="153"/>
      <c r="L194" s="149"/>
      <c r="M194" s="154"/>
      <c r="T194" s="155"/>
      <c r="AT194" s="150" t="s">
        <v>182</v>
      </c>
      <c r="AU194" s="150" t="s">
        <v>21</v>
      </c>
      <c r="AV194" s="12" t="s">
        <v>21</v>
      </c>
      <c r="AW194" s="12" t="s">
        <v>42</v>
      </c>
      <c r="AX194" s="12" t="s">
        <v>82</v>
      </c>
      <c r="AY194" s="150" t="s">
        <v>168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2012</v>
      </c>
      <c r="H195" s="152">
        <v>25.08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82</v>
      </c>
      <c r="AY195" s="150" t="s">
        <v>168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2013</v>
      </c>
      <c r="H196" s="152">
        <v>39.292000000000002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2014</v>
      </c>
      <c r="H197" s="152">
        <v>35.72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2015</v>
      </c>
      <c r="H198" s="152">
        <v>25.08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2016</v>
      </c>
      <c r="H199" s="152">
        <v>35.72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2017</v>
      </c>
      <c r="H200" s="152">
        <v>27.36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3" customFormat="1" ht="10.199999999999999">
      <c r="B201" s="162"/>
      <c r="D201" s="145" t="s">
        <v>182</v>
      </c>
      <c r="E201" s="163" t="s">
        <v>44</v>
      </c>
      <c r="F201" s="164" t="s">
        <v>264</v>
      </c>
      <c r="H201" s="165">
        <v>213.33199999999999</v>
      </c>
      <c r="I201" s="166"/>
      <c r="L201" s="162"/>
      <c r="M201" s="167"/>
      <c r="T201" s="168"/>
      <c r="AT201" s="163" t="s">
        <v>182</v>
      </c>
      <c r="AU201" s="163" t="s">
        <v>21</v>
      </c>
      <c r="AV201" s="13" t="s">
        <v>187</v>
      </c>
      <c r="AW201" s="13" t="s">
        <v>42</v>
      </c>
      <c r="AX201" s="13" t="s">
        <v>90</v>
      </c>
      <c r="AY201" s="163" t="s">
        <v>168</v>
      </c>
    </row>
    <row r="202" spans="2:65" s="1" customFormat="1" ht="24.15" customHeight="1">
      <c r="B202" s="33"/>
      <c r="C202" s="132" t="s">
        <v>414</v>
      </c>
      <c r="D202" s="132" t="s">
        <v>171</v>
      </c>
      <c r="E202" s="133" t="s">
        <v>2018</v>
      </c>
      <c r="F202" s="134" t="s">
        <v>2019</v>
      </c>
      <c r="G202" s="135" t="s">
        <v>253</v>
      </c>
      <c r="H202" s="136">
        <v>213.33199999999999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2020</v>
      </c>
    </row>
    <row r="203" spans="2:65" s="1" customFormat="1" ht="10.199999999999999">
      <c r="B203" s="33"/>
      <c r="D203" s="160" t="s">
        <v>256</v>
      </c>
      <c r="F203" s="161" t="s">
        <v>2021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2022</v>
      </c>
      <c r="H204" s="152">
        <v>213.33199999999999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90</v>
      </c>
      <c r="AY204" s="150" t="s">
        <v>168</v>
      </c>
    </row>
    <row r="205" spans="2:65" s="1" customFormat="1" ht="21.75" customHeight="1">
      <c r="B205" s="33"/>
      <c r="C205" s="132" t="s">
        <v>420</v>
      </c>
      <c r="D205" s="132" t="s">
        <v>171</v>
      </c>
      <c r="E205" s="133" t="s">
        <v>2023</v>
      </c>
      <c r="F205" s="134" t="s">
        <v>2024</v>
      </c>
      <c r="G205" s="135" t="s">
        <v>225</v>
      </c>
      <c r="H205" s="136">
        <v>202.66499999999999</v>
      </c>
      <c r="I205" s="137"/>
      <c r="J205" s="138">
        <f>ROUND(I205*H205,2)</f>
        <v>0</v>
      </c>
      <c r="K205" s="134" t="s">
        <v>254</v>
      </c>
      <c r="L205" s="33"/>
      <c r="M205" s="139" t="s">
        <v>44</v>
      </c>
      <c r="N205" s="140" t="s">
        <v>53</v>
      </c>
      <c r="P205" s="141">
        <f>O205*H205</f>
        <v>0</v>
      </c>
      <c r="Q205" s="141">
        <v>1.3600000000000001E-3</v>
      </c>
      <c r="R205" s="141">
        <f>Q205*H205</f>
        <v>0.27562439999999999</v>
      </c>
      <c r="S205" s="141">
        <v>0</v>
      </c>
      <c r="T205" s="142">
        <f>S205*H205</f>
        <v>0</v>
      </c>
      <c r="AR205" s="143" t="s">
        <v>187</v>
      </c>
      <c r="AT205" s="143" t="s">
        <v>171</v>
      </c>
      <c r="AU205" s="143" t="s">
        <v>21</v>
      </c>
      <c r="AY205" s="17" t="s">
        <v>168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90</v>
      </c>
      <c r="BK205" s="144">
        <f>ROUND(I205*H205,2)</f>
        <v>0</v>
      </c>
      <c r="BL205" s="17" t="s">
        <v>187</v>
      </c>
      <c r="BM205" s="143" t="s">
        <v>2025</v>
      </c>
    </row>
    <row r="206" spans="2:65" s="1" customFormat="1" ht="10.199999999999999">
      <c r="B206" s="33"/>
      <c r="D206" s="160" t="s">
        <v>256</v>
      </c>
      <c r="F206" s="161" t="s">
        <v>2026</v>
      </c>
      <c r="I206" s="147"/>
      <c r="L206" s="33"/>
      <c r="M206" s="148"/>
      <c r="T206" s="54"/>
      <c r="AT206" s="17" t="s">
        <v>256</v>
      </c>
      <c r="AU206" s="17" t="s">
        <v>21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1150</v>
      </c>
      <c r="H207" s="152">
        <v>202.66499999999999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90</v>
      </c>
      <c r="AY207" s="150" t="s">
        <v>168</v>
      </c>
    </row>
    <row r="208" spans="2:65" s="1" customFormat="1" ht="24.15" customHeight="1">
      <c r="B208" s="33"/>
      <c r="C208" s="132" t="s">
        <v>427</v>
      </c>
      <c r="D208" s="132" t="s">
        <v>171</v>
      </c>
      <c r="E208" s="133" t="s">
        <v>2027</v>
      </c>
      <c r="F208" s="134" t="s">
        <v>2028</v>
      </c>
      <c r="G208" s="135" t="s">
        <v>225</v>
      </c>
      <c r="H208" s="136">
        <v>202.66499999999999</v>
      </c>
      <c r="I208" s="137"/>
      <c r="J208" s="138">
        <f>ROUND(I208*H208,2)</f>
        <v>0</v>
      </c>
      <c r="K208" s="134" t="s">
        <v>254</v>
      </c>
      <c r="L208" s="33"/>
      <c r="M208" s="139" t="s">
        <v>44</v>
      </c>
      <c r="N208" s="140" t="s">
        <v>53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187</v>
      </c>
      <c r="AT208" s="143" t="s">
        <v>171</v>
      </c>
      <c r="AU208" s="143" t="s">
        <v>21</v>
      </c>
      <c r="AY208" s="17" t="s">
        <v>168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90</v>
      </c>
      <c r="BK208" s="144">
        <f>ROUND(I208*H208,2)</f>
        <v>0</v>
      </c>
      <c r="BL208" s="17" t="s">
        <v>187</v>
      </c>
      <c r="BM208" s="143" t="s">
        <v>2029</v>
      </c>
    </row>
    <row r="209" spans="2:65" s="1" customFormat="1" ht="10.199999999999999">
      <c r="B209" s="33"/>
      <c r="D209" s="160" t="s">
        <v>256</v>
      </c>
      <c r="F209" s="161" t="s">
        <v>2030</v>
      </c>
      <c r="I209" s="147"/>
      <c r="L209" s="33"/>
      <c r="M209" s="148"/>
      <c r="T209" s="54"/>
      <c r="AT209" s="17" t="s">
        <v>256</v>
      </c>
      <c r="AU209" s="17" t="s">
        <v>21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1150</v>
      </c>
      <c r="H210" s="152">
        <v>202.66499999999999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24.15" customHeight="1">
      <c r="B211" s="33"/>
      <c r="C211" s="132" t="s">
        <v>434</v>
      </c>
      <c r="D211" s="132" t="s">
        <v>171</v>
      </c>
      <c r="E211" s="133" t="s">
        <v>2031</v>
      </c>
      <c r="F211" s="134" t="s">
        <v>2032</v>
      </c>
      <c r="G211" s="135" t="s">
        <v>430</v>
      </c>
      <c r="H211" s="136">
        <v>22</v>
      </c>
      <c r="I211" s="137"/>
      <c r="J211" s="138">
        <f>ROUND(I211*H211,2)</f>
        <v>0</v>
      </c>
      <c r="K211" s="134" t="s">
        <v>254</v>
      </c>
      <c r="L211" s="33"/>
      <c r="M211" s="139" t="s">
        <v>44</v>
      </c>
      <c r="N211" s="140" t="s">
        <v>53</v>
      </c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AR211" s="143" t="s">
        <v>187</v>
      </c>
      <c r="AT211" s="143" t="s">
        <v>171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2033</v>
      </c>
    </row>
    <row r="212" spans="2:65" s="1" customFormat="1" ht="10.199999999999999">
      <c r="B212" s="33"/>
      <c r="D212" s="160" t="s">
        <v>256</v>
      </c>
      <c r="F212" s="161" t="s">
        <v>2034</v>
      </c>
      <c r="I212" s="147"/>
      <c r="L212" s="33"/>
      <c r="M212" s="148"/>
      <c r="T212" s="54"/>
      <c r="AT212" s="17" t="s">
        <v>256</v>
      </c>
      <c r="AU212" s="17" t="s">
        <v>21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375</v>
      </c>
      <c r="H213" s="152">
        <v>22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24.15" customHeight="1">
      <c r="B214" s="33"/>
      <c r="C214" s="132" t="s">
        <v>439</v>
      </c>
      <c r="D214" s="132" t="s">
        <v>171</v>
      </c>
      <c r="E214" s="133" t="s">
        <v>2035</v>
      </c>
      <c r="F214" s="134" t="s">
        <v>2036</v>
      </c>
      <c r="G214" s="135" t="s">
        <v>430</v>
      </c>
      <c r="H214" s="136">
        <v>22</v>
      </c>
      <c r="I214" s="137"/>
      <c r="J214" s="138">
        <f>ROUND(I214*H214,2)</f>
        <v>0</v>
      </c>
      <c r="K214" s="134" t="s">
        <v>254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2037</v>
      </c>
    </row>
    <row r="215" spans="2:65" s="1" customFormat="1" ht="10.199999999999999">
      <c r="B215" s="33"/>
      <c r="D215" s="160" t="s">
        <v>256</v>
      </c>
      <c r="F215" s="161" t="s">
        <v>2038</v>
      </c>
      <c r="I215" s="147"/>
      <c r="L215" s="33"/>
      <c r="M215" s="148"/>
      <c r="T215" s="54"/>
      <c r="AT215" s="17" t="s">
        <v>256</v>
      </c>
      <c r="AU215" s="17" t="s">
        <v>21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375</v>
      </c>
      <c r="H216" s="152">
        <v>22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24.15" customHeight="1">
      <c r="B217" s="33"/>
      <c r="C217" s="132" t="s">
        <v>443</v>
      </c>
      <c r="D217" s="132" t="s">
        <v>171</v>
      </c>
      <c r="E217" s="133" t="s">
        <v>2039</v>
      </c>
      <c r="F217" s="134" t="s">
        <v>2040</v>
      </c>
      <c r="G217" s="135" t="s">
        <v>430</v>
      </c>
      <c r="H217" s="136">
        <v>11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2041</v>
      </c>
    </row>
    <row r="218" spans="2:65" s="1" customFormat="1" ht="10.199999999999999">
      <c r="B218" s="33"/>
      <c r="D218" s="160" t="s">
        <v>256</v>
      </c>
      <c r="F218" s="161" t="s">
        <v>2042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219</v>
      </c>
      <c r="H219" s="152">
        <v>11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37.799999999999997" customHeight="1">
      <c r="B220" s="33"/>
      <c r="C220" s="132" t="s">
        <v>448</v>
      </c>
      <c r="D220" s="132" t="s">
        <v>171</v>
      </c>
      <c r="E220" s="133" t="s">
        <v>2043</v>
      </c>
      <c r="F220" s="134" t="s">
        <v>2044</v>
      </c>
      <c r="G220" s="135" t="s">
        <v>430</v>
      </c>
      <c r="H220" s="136">
        <v>88</v>
      </c>
      <c r="I220" s="137"/>
      <c r="J220" s="138">
        <f>ROUND(I220*H220,2)</f>
        <v>0</v>
      </c>
      <c r="K220" s="134" t="s">
        <v>254</v>
      </c>
      <c r="L220" s="33"/>
      <c r="M220" s="139" t="s">
        <v>44</v>
      </c>
      <c r="N220" s="140" t="s">
        <v>53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187</v>
      </c>
      <c r="AT220" s="143" t="s">
        <v>171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2045</v>
      </c>
    </row>
    <row r="221" spans="2:65" s="1" customFormat="1" ht="10.199999999999999">
      <c r="B221" s="33"/>
      <c r="D221" s="160" t="s">
        <v>256</v>
      </c>
      <c r="F221" s="161" t="s">
        <v>2046</v>
      </c>
      <c r="I221" s="147"/>
      <c r="L221" s="33"/>
      <c r="M221" s="148"/>
      <c r="T221" s="54"/>
      <c r="AT221" s="17" t="s">
        <v>256</v>
      </c>
      <c r="AU221" s="17" t="s">
        <v>21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2047</v>
      </c>
      <c r="H222" s="152">
        <v>88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33" customHeight="1">
      <c r="B223" s="33"/>
      <c r="C223" s="132" t="s">
        <v>453</v>
      </c>
      <c r="D223" s="132" t="s">
        <v>171</v>
      </c>
      <c r="E223" s="133" t="s">
        <v>2048</v>
      </c>
      <c r="F223" s="134" t="s">
        <v>2049</v>
      </c>
      <c r="G223" s="135" t="s">
        <v>430</v>
      </c>
      <c r="H223" s="136">
        <v>88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2050</v>
      </c>
    </row>
    <row r="224" spans="2:65" s="1" customFormat="1" ht="10.199999999999999">
      <c r="B224" s="33"/>
      <c r="D224" s="160" t="s">
        <v>256</v>
      </c>
      <c r="F224" s="161" t="s">
        <v>2051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2047</v>
      </c>
      <c r="H225" s="152">
        <v>88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37.799999999999997" customHeight="1">
      <c r="B226" s="33"/>
      <c r="C226" s="132" t="s">
        <v>458</v>
      </c>
      <c r="D226" s="132" t="s">
        <v>171</v>
      </c>
      <c r="E226" s="133" t="s">
        <v>345</v>
      </c>
      <c r="F226" s="134" t="s">
        <v>346</v>
      </c>
      <c r="G226" s="135" t="s">
        <v>225</v>
      </c>
      <c r="H226" s="136">
        <v>2830.92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2052</v>
      </c>
    </row>
    <row r="227" spans="2:65" s="1" customFormat="1" ht="10.199999999999999">
      <c r="B227" s="33"/>
      <c r="D227" s="160" t="s">
        <v>256</v>
      </c>
      <c r="F227" s="161" t="s">
        <v>348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2053</v>
      </c>
      <c r="H228" s="152">
        <v>2830.92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37.799999999999997" customHeight="1">
      <c r="B229" s="33"/>
      <c r="C229" s="132" t="s">
        <v>464</v>
      </c>
      <c r="D229" s="132" t="s">
        <v>171</v>
      </c>
      <c r="E229" s="133" t="s">
        <v>351</v>
      </c>
      <c r="F229" s="134" t="s">
        <v>352</v>
      </c>
      <c r="G229" s="135" t="s">
        <v>225</v>
      </c>
      <c r="H229" s="136">
        <v>102.31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2054</v>
      </c>
    </row>
    <row r="230" spans="2:65" s="1" customFormat="1" ht="10.199999999999999">
      <c r="B230" s="33"/>
      <c r="D230" s="160" t="s">
        <v>256</v>
      </c>
      <c r="F230" s="161" t="s">
        <v>354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355</v>
      </c>
      <c r="H231" s="152">
        <v>102.31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24.15" customHeight="1">
      <c r="B232" s="33"/>
      <c r="C232" s="132" t="s">
        <v>469</v>
      </c>
      <c r="D232" s="132" t="s">
        <v>171</v>
      </c>
      <c r="E232" s="133" t="s">
        <v>357</v>
      </c>
      <c r="F232" s="134" t="s">
        <v>358</v>
      </c>
      <c r="G232" s="135" t="s">
        <v>225</v>
      </c>
      <c r="H232" s="136">
        <v>1415.46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2055</v>
      </c>
    </row>
    <row r="233" spans="2:65" s="1" customFormat="1" ht="10.199999999999999">
      <c r="B233" s="33"/>
      <c r="D233" s="160" t="s">
        <v>256</v>
      </c>
      <c r="F233" s="161" t="s">
        <v>360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2056</v>
      </c>
      <c r="H234" s="152">
        <v>1415.46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" customFormat="1" ht="24.15" customHeight="1">
      <c r="B235" s="33"/>
      <c r="C235" s="132" t="s">
        <v>474</v>
      </c>
      <c r="D235" s="132" t="s">
        <v>171</v>
      </c>
      <c r="E235" s="133" t="s">
        <v>363</v>
      </c>
      <c r="F235" s="134" t="s">
        <v>364</v>
      </c>
      <c r="G235" s="135" t="s">
        <v>365</v>
      </c>
      <c r="H235" s="136">
        <v>204.62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2057</v>
      </c>
    </row>
    <row r="236" spans="2:65" s="1" customFormat="1" ht="10.199999999999999">
      <c r="B236" s="33"/>
      <c r="D236" s="160" t="s">
        <v>256</v>
      </c>
      <c r="F236" s="161" t="s">
        <v>367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368</v>
      </c>
      <c r="H237" s="152">
        <v>204.62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24.15" customHeight="1">
      <c r="B238" s="33"/>
      <c r="C238" s="132" t="s">
        <v>480</v>
      </c>
      <c r="D238" s="132" t="s">
        <v>171</v>
      </c>
      <c r="E238" s="133" t="s">
        <v>369</v>
      </c>
      <c r="F238" s="134" t="s">
        <v>370</v>
      </c>
      <c r="G238" s="135" t="s">
        <v>225</v>
      </c>
      <c r="H238" s="136">
        <v>102.31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2058</v>
      </c>
    </row>
    <row r="239" spans="2:65" s="1" customFormat="1" ht="10.199999999999999">
      <c r="B239" s="33"/>
      <c r="D239" s="160" t="s">
        <v>256</v>
      </c>
      <c r="F239" s="161" t="s">
        <v>372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2059</v>
      </c>
      <c r="H240" s="152">
        <v>1505.665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82</v>
      </c>
      <c r="AY240" s="150" t="s">
        <v>168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2060</v>
      </c>
      <c r="H241" s="152">
        <v>-1430.46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82</v>
      </c>
      <c r="AY241" s="150" t="s">
        <v>168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2061</v>
      </c>
      <c r="H242" s="152">
        <v>15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82</v>
      </c>
      <c r="AY242" s="150" t="s">
        <v>168</v>
      </c>
    </row>
    <row r="243" spans="2:65" s="12" customFormat="1" ht="10.199999999999999">
      <c r="B243" s="149"/>
      <c r="D243" s="145" t="s">
        <v>182</v>
      </c>
      <c r="E243" s="150" t="s">
        <v>44</v>
      </c>
      <c r="F243" s="151" t="s">
        <v>2062</v>
      </c>
      <c r="H243" s="152">
        <v>12.105</v>
      </c>
      <c r="I243" s="153"/>
      <c r="L243" s="149"/>
      <c r="M243" s="154"/>
      <c r="T243" s="155"/>
      <c r="AT243" s="150" t="s">
        <v>182</v>
      </c>
      <c r="AU243" s="150" t="s">
        <v>21</v>
      </c>
      <c r="AV243" s="12" t="s">
        <v>21</v>
      </c>
      <c r="AW243" s="12" t="s">
        <v>42</v>
      </c>
      <c r="AX243" s="12" t="s">
        <v>82</v>
      </c>
      <c r="AY243" s="150" t="s">
        <v>168</v>
      </c>
    </row>
    <row r="244" spans="2:65" s="13" customFormat="1" ht="10.199999999999999">
      <c r="B244" s="162"/>
      <c r="D244" s="145" t="s">
        <v>182</v>
      </c>
      <c r="E244" s="163" t="s">
        <v>227</v>
      </c>
      <c r="F244" s="164" t="s">
        <v>264</v>
      </c>
      <c r="H244" s="165">
        <v>102.31</v>
      </c>
      <c r="I244" s="166"/>
      <c r="L244" s="162"/>
      <c r="M244" s="167"/>
      <c r="T244" s="168"/>
      <c r="AT244" s="163" t="s">
        <v>182</v>
      </c>
      <c r="AU244" s="163" t="s">
        <v>21</v>
      </c>
      <c r="AV244" s="13" t="s">
        <v>187</v>
      </c>
      <c r="AW244" s="13" t="s">
        <v>42</v>
      </c>
      <c r="AX244" s="13" t="s">
        <v>90</v>
      </c>
      <c r="AY244" s="163" t="s">
        <v>168</v>
      </c>
    </row>
    <row r="245" spans="2:65" s="1" customFormat="1" ht="24.15" customHeight="1">
      <c r="B245" s="33"/>
      <c r="C245" s="132" t="s">
        <v>486</v>
      </c>
      <c r="D245" s="132" t="s">
        <v>171</v>
      </c>
      <c r="E245" s="133" t="s">
        <v>376</v>
      </c>
      <c r="F245" s="134" t="s">
        <v>377</v>
      </c>
      <c r="G245" s="135" t="s">
        <v>225</v>
      </c>
      <c r="H245" s="136">
        <v>977.62300000000005</v>
      </c>
      <c r="I245" s="137"/>
      <c r="J245" s="138">
        <f>ROUND(I245*H245,2)</f>
        <v>0</v>
      </c>
      <c r="K245" s="134" t="s">
        <v>254</v>
      </c>
      <c r="L245" s="33"/>
      <c r="M245" s="139" t="s">
        <v>44</v>
      </c>
      <c r="N245" s="140" t="s">
        <v>53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187</v>
      </c>
      <c r="AT245" s="143" t="s">
        <v>171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2063</v>
      </c>
    </row>
    <row r="246" spans="2:65" s="1" customFormat="1" ht="10.199999999999999">
      <c r="B246" s="33"/>
      <c r="D246" s="160" t="s">
        <v>256</v>
      </c>
      <c r="F246" s="161" t="s">
        <v>379</v>
      </c>
      <c r="I246" s="147"/>
      <c r="L246" s="33"/>
      <c r="M246" s="148"/>
      <c r="T246" s="54"/>
      <c r="AT246" s="17" t="s">
        <v>256</v>
      </c>
      <c r="AU246" s="17" t="s">
        <v>21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2059</v>
      </c>
      <c r="H247" s="152">
        <v>1505.665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82</v>
      </c>
      <c r="AY247" s="150" t="s">
        <v>168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2064</v>
      </c>
      <c r="H248" s="152">
        <v>-478.33699999999999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82</v>
      </c>
      <c r="AY248" s="150" t="s">
        <v>168</v>
      </c>
    </row>
    <row r="249" spans="2:65" s="12" customFormat="1" ht="10.199999999999999">
      <c r="B249" s="149"/>
      <c r="D249" s="145" t="s">
        <v>182</v>
      </c>
      <c r="E249" s="150" t="s">
        <v>44</v>
      </c>
      <c r="F249" s="151" t="s">
        <v>2065</v>
      </c>
      <c r="H249" s="152">
        <v>-3</v>
      </c>
      <c r="I249" s="153"/>
      <c r="L249" s="149"/>
      <c r="M249" s="154"/>
      <c r="T249" s="155"/>
      <c r="AT249" s="150" t="s">
        <v>182</v>
      </c>
      <c r="AU249" s="150" t="s">
        <v>21</v>
      </c>
      <c r="AV249" s="12" t="s">
        <v>21</v>
      </c>
      <c r="AW249" s="12" t="s">
        <v>42</v>
      </c>
      <c r="AX249" s="12" t="s">
        <v>82</v>
      </c>
      <c r="AY249" s="150" t="s">
        <v>168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2066</v>
      </c>
      <c r="H250" s="152">
        <v>-5.5220000000000002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82</v>
      </c>
      <c r="AY250" s="150" t="s">
        <v>168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2067</v>
      </c>
      <c r="H251" s="152">
        <v>-5.5220000000000002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82</v>
      </c>
      <c r="AY251" s="150" t="s">
        <v>168</v>
      </c>
    </row>
    <row r="252" spans="2:65" s="12" customFormat="1" ht="10.199999999999999">
      <c r="B252" s="149"/>
      <c r="D252" s="145" t="s">
        <v>182</v>
      </c>
      <c r="E252" s="150" t="s">
        <v>44</v>
      </c>
      <c r="F252" s="151" t="s">
        <v>2068</v>
      </c>
      <c r="H252" s="152">
        <v>-8.5510000000000002</v>
      </c>
      <c r="I252" s="153"/>
      <c r="L252" s="149"/>
      <c r="M252" s="154"/>
      <c r="T252" s="155"/>
      <c r="AT252" s="150" t="s">
        <v>182</v>
      </c>
      <c r="AU252" s="150" t="s">
        <v>21</v>
      </c>
      <c r="AV252" s="12" t="s">
        <v>21</v>
      </c>
      <c r="AW252" s="12" t="s">
        <v>42</v>
      </c>
      <c r="AX252" s="12" t="s">
        <v>82</v>
      </c>
      <c r="AY252" s="150" t="s">
        <v>168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2069</v>
      </c>
      <c r="H253" s="152">
        <v>-7.79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82</v>
      </c>
      <c r="AY253" s="150" t="s">
        <v>168</v>
      </c>
    </row>
    <row r="254" spans="2:65" s="12" customFormat="1" ht="10.199999999999999">
      <c r="B254" s="149"/>
      <c r="D254" s="145" t="s">
        <v>182</v>
      </c>
      <c r="E254" s="150" t="s">
        <v>44</v>
      </c>
      <c r="F254" s="151" t="s">
        <v>2070</v>
      </c>
      <c r="H254" s="152">
        <v>-5.5220000000000002</v>
      </c>
      <c r="I254" s="153"/>
      <c r="L254" s="149"/>
      <c r="M254" s="154"/>
      <c r="T254" s="155"/>
      <c r="AT254" s="150" t="s">
        <v>182</v>
      </c>
      <c r="AU254" s="150" t="s">
        <v>21</v>
      </c>
      <c r="AV254" s="12" t="s">
        <v>21</v>
      </c>
      <c r="AW254" s="12" t="s">
        <v>42</v>
      </c>
      <c r="AX254" s="12" t="s">
        <v>82</v>
      </c>
      <c r="AY254" s="150" t="s">
        <v>168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2071</v>
      </c>
      <c r="H255" s="152">
        <v>-7.79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82</v>
      </c>
      <c r="AY255" s="150" t="s">
        <v>168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2072</v>
      </c>
      <c r="H256" s="152">
        <v>-6.008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82</v>
      </c>
      <c r="AY256" s="150" t="s">
        <v>168</v>
      </c>
    </row>
    <row r="257" spans="2:65" s="13" customFormat="1" ht="10.199999999999999">
      <c r="B257" s="162"/>
      <c r="D257" s="145" t="s">
        <v>182</v>
      </c>
      <c r="E257" s="163" t="s">
        <v>232</v>
      </c>
      <c r="F257" s="164" t="s">
        <v>264</v>
      </c>
      <c r="H257" s="165">
        <v>977.62300000000005</v>
      </c>
      <c r="I257" s="166"/>
      <c r="L257" s="162"/>
      <c r="M257" s="167"/>
      <c r="T257" s="168"/>
      <c r="AT257" s="163" t="s">
        <v>182</v>
      </c>
      <c r="AU257" s="163" t="s">
        <v>21</v>
      </c>
      <c r="AV257" s="13" t="s">
        <v>187</v>
      </c>
      <c r="AW257" s="13" t="s">
        <v>42</v>
      </c>
      <c r="AX257" s="13" t="s">
        <v>90</v>
      </c>
      <c r="AY257" s="163" t="s">
        <v>168</v>
      </c>
    </row>
    <row r="258" spans="2:65" s="1" customFormat="1" ht="37.799999999999997" customHeight="1">
      <c r="B258" s="33"/>
      <c r="C258" s="132" t="s">
        <v>491</v>
      </c>
      <c r="D258" s="132" t="s">
        <v>171</v>
      </c>
      <c r="E258" s="133" t="s">
        <v>395</v>
      </c>
      <c r="F258" s="134" t="s">
        <v>396</v>
      </c>
      <c r="G258" s="135" t="s">
        <v>225</v>
      </c>
      <c r="H258" s="136">
        <v>478.33699999999999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2073</v>
      </c>
    </row>
    <row r="259" spans="2:65" s="1" customFormat="1" ht="10.199999999999999">
      <c r="B259" s="33"/>
      <c r="D259" s="160" t="s">
        <v>256</v>
      </c>
      <c r="F259" s="161" t="s">
        <v>398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2074</v>
      </c>
      <c r="H260" s="152">
        <v>462.279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2075</v>
      </c>
      <c r="H261" s="152">
        <v>14.058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82</v>
      </c>
      <c r="AY261" s="150" t="s">
        <v>168</v>
      </c>
    </row>
    <row r="262" spans="2:65" s="12" customFormat="1" ht="10.199999999999999">
      <c r="B262" s="149"/>
      <c r="D262" s="145" t="s">
        <v>182</v>
      </c>
      <c r="E262" s="150" t="s">
        <v>44</v>
      </c>
      <c r="F262" s="151" t="s">
        <v>2076</v>
      </c>
      <c r="H262" s="152">
        <v>2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42</v>
      </c>
      <c r="AX262" s="12" t="s">
        <v>82</v>
      </c>
      <c r="AY262" s="150" t="s">
        <v>168</v>
      </c>
    </row>
    <row r="263" spans="2:65" s="13" customFormat="1" ht="10.199999999999999">
      <c r="B263" s="162"/>
      <c r="D263" s="145" t="s">
        <v>182</v>
      </c>
      <c r="E263" s="163" t="s">
        <v>710</v>
      </c>
      <c r="F263" s="164" t="s">
        <v>264</v>
      </c>
      <c r="H263" s="165">
        <v>478.33699999999999</v>
      </c>
      <c r="I263" s="166"/>
      <c r="L263" s="162"/>
      <c r="M263" s="167"/>
      <c r="T263" s="168"/>
      <c r="AT263" s="163" t="s">
        <v>182</v>
      </c>
      <c r="AU263" s="163" t="s">
        <v>21</v>
      </c>
      <c r="AV263" s="13" t="s">
        <v>187</v>
      </c>
      <c r="AW263" s="13" t="s">
        <v>42</v>
      </c>
      <c r="AX263" s="13" t="s">
        <v>90</v>
      </c>
      <c r="AY263" s="163" t="s">
        <v>168</v>
      </c>
    </row>
    <row r="264" spans="2:65" s="1" customFormat="1" ht="16.5" customHeight="1">
      <c r="B264" s="33"/>
      <c r="C264" s="176" t="s">
        <v>29</v>
      </c>
      <c r="D264" s="176" t="s">
        <v>386</v>
      </c>
      <c r="E264" s="177" t="s">
        <v>403</v>
      </c>
      <c r="F264" s="178" t="s">
        <v>404</v>
      </c>
      <c r="G264" s="179" t="s">
        <v>365</v>
      </c>
      <c r="H264" s="180">
        <v>66.061999999999998</v>
      </c>
      <c r="I264" s="181"/>
      <c r="J264" s="182">
        <f>ROUND(I264*H264,2)</f>
        <v>0</v>
      </c>
      <c r="K264" s="178" t="s">
        <v>254</v>
      </c>
      <c r="L264" s="183"/>
      <c r="M264" s="184" t="s">
        <v>44</v>
      </c>
      <c r="N264" s="185" t="s">
        <v>53</v>
      </c>
      <c r="P264" s="141">
        <f>O264*H264</f>
        <v>0</v>
      </c>
      <c r="Q264" s="141">
        <v>1</v>
      </c>
      <c r="R264" s="141">
        <f>Q264*H264</f>
        <v>66.061999999999998</v>
      </c>
      <c r="S264" s="141">
        <v>0</v>
      </c>
      <c r="T264" s="142">
        <f>S264*H264</f>
        <v>0</v>
      </c>
      <c r="AR264" s="143" t="s">
        <v>204</v>
      </c>
      <c r="AT264" s="143" t="s">
        <v>386</v>
      </c>
      <c r="AU264" s="143" t="s">
        <v>21</v>
      </c>
      <c r="AY264" s="17" t="s">
        <v>168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90</v>
      </c>
      <c r="BK264" s="144">
        <f>ROUND(I264*H264,2)</f>
        <v>0</v>
      </c>
      <c r="BL264" s="17" t="s">
        <v>187</v>
      </c>
      <c r="BM264" s="143" t="s">
        <v>2077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2078</v>
      </c>
      <c r="H265" s="152">
        <v>42.585000000000001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2079</v>
      </c>
      <c r="H266" s="152">
        <v>23.477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66.061999999999998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24.15" customHeight="1">
      <c r="B268" s="33"/>
      <c r="C268" s="132" t="s">
        <v>501</v>
      </c>
      <c r="D268" s="132" t="s">
        <v>171</v>
      </c>
      <c r="E268" s="133" t="s">
        <v>2080</v>
      </c>
      <c r="F268" s="134" t="s">
        <v>2081</v>
      </c>
      <c r="G268" s="135" t="s">
        <v>253</v>
      </c>
      <c r="H268" s="136">
        <v>5529.6</v>
      </c>
      <c r="I268" s="137"/>
      <c r="J268" s="138">
        <f>ROUND(I268*H268,2)</f>
        <v>0</v>
      </c>
      <c r="K268" s="134" t="s">
        <v>254</v>
      </c>
      <c r="L268" s="33"/>
      <c r="M268" s="139" t="s">
        <v>44</v>
      </c>
      <c r="N268" s="140" t="s">
        <v>53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187</v>
      </c>
      <c r="AT268" s="143" t="s">
        <v>171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2082</v>
      </c>
    </row>
    <row r="269" spans="2:65" s="1" customFormat="1" ht="10.199999999999999">
      <c r="B269" s="33"/>
      <c r="D269" s="160" t="s">
        <v>256</v>
      </c>
      <c r="F269" s="161" t="s">
        <v>2083</v>
      </c>
      <c r="I269" s="147"/>
      <c r="L269" s="33"/>
      <c r="M269" s="148"/>
      <c r="T269" s="54"/>
      <c r="AT269" s="17" t="s">
        <v>256</v>
      </c>
      <c r="AU269" s="17" t="s">
        <v>21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2084</v>
      </c>
      <c r="H270" s="152">
        <v>5529.6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24.15" customHeight="1">
      <c r="B271" s="33"/>
      <c r="C271" s="132" t="s">
        <v>506</v>
      </c>
      <c r="D271" s="132" t="s">
        <v>171</v>
      </c>
      <c r="E271" s="133" t="s">
        <v>2085</v>
      </c>
      <c r="F271" s="134" t="s">
        <v>2086</v>
      </c>
      <c r="G271" s="135" t="s">
        <v>253</v>
      </c>
      <c r="H271" s="136">
        <v>5614.08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2087</v>
      </c>
    </row>
    <row r="272" spans="2:65" s="1" customFormat="1" ht="10.199999999999999">
      <c r="B272" s="33"/>
      <c r="D272" s="160" t="s">
        <v>256</v>
      </c>
      <c r="F272" s="161" t="s">
        <v>2088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1943</v>
      </c>
      <c r="H273" s="152">
        <v>5614.08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90</v>
      </c>
      <c r="AY273" s="150" t="s">
        <v>168</v>
      </c>
    </row>
    <row r="274" spans="2:65" s="1" customFormat="1" ht="24.15" customHeight="1">
      <c r="B274" s="33"/>
      <c r="C274" s="132" t="s">
        <v>511</v>
      </c>
      <c r="D274" s="132" t="s">
        <v>171</v>
      </c>
      <c r="E274" s="133" t="s">
        <v>2089</v>
      </c>
      <c r="F274" s="134" t="s">
        <v>2090</v>
      </c>
      <c r="G274" s="135" t="s">
        <v>253</v>
      </c>
      <c r="H274" s="136">
        <v>5529.6</v>
      </c>
      <c r="I274" s="137"/>
      <c r="J274" s="138">
        <f>ROUND(I274*H274,2)</f>
        <v>0</v>
      </c>
      <c r="K274" s="134" t="s">
        <v>254</v>
      </c>
      <c r="L274" s="33"/>
      <c r="M274" s="139" t="s">
        <v>44</v>
      </c>
      <c r="N274" s="140" t="s">
        <v>53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187</v>
      </c>
      <c r="AT274" s="143" t="s">
        <v>171</v>
      </c>
      <c r="AU274" s="143" t="s">
        <v>21</v>
      </c>
      <c r="AY274" s="17" t="s">
        <v>168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7" t="s">
        <v>90</v>
      </c>
      <c r="BK274" s="144">
        <f>ROUND(I274*H274,2)</f>
        <v>0</v>
      </c>
      <c r="BL274" s="17" t="s">
        <v>187</v>
      </c>
      <c r="BM274" s="143" t="s">
        <v>2091</v>
      </c>
    </row>
    <row r="275" spans="2:65" s="1" customFormat="1" ht="10.199999999999999">
      <c r="B275" s="33"/>
      <c r="D275" s="160" t="s">
        <v>256</v>
      </c>
      <c r="F275" s="161" t="s">
        <v>2092</v>
      </c>
      <c r="I275" s="147"/>
      <c r="L275" s="33"/>
      <c r="M275" s="148"/>
      <c r="T275" s="54"/>
      <c r="AT275" s="17" t="s">
        <v>256</v>
      </c>
      <c r="AU275" s="17" t="s">
        <v>21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2084</v>
      </c>
      <c r="H276" s="152">
        <v>5529.6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90</v>
      </c>
      <c r="AY276" s="150" t="s">
        <v>168</v>
      </c>
    </row>
    <row r="277" spans="2:65" s="1" customFormat="1" ht="16.5" customHeight="1">
      <c r="B277" s="33"/>
      <c r="C277" s="176" t="s">
        <v>516</v>
      </c>
      <c r="D277" s="176" t="s">
        <v>386</v>
      </c>
      <c r="E277" s="177" t="s">
        <v>1187</v>
      </c>
      <c r="F277" s="178" t="s">
        <v>1188</v>
      </c>
      <c r="G277" s="179" t="s">
        <v>1189</v>
      </c>
      <c r="H277" s="180">
        <v>165.88800000000001</v>
      </c>
      <c r="I277" s="181"/>
      <c r="J277" s="182">
        <f>ROUND(I277*H277,2)</f>
        <v>0</v>
      </c>
      <c r="K277" s="178" t="s">
        <v>254</v>
      </c>
      <c r="L277" s="183"/>
      <c r="M277" s="184" t="s">
        <v>44</v>
      </c>
      <c r="N277" s="185" t="s">
        <v>53</v>
      </c>
      <c r="P277" s="141">
        <f>O277*H277</f>
        <v>0</v>
      </c>
      <c r="Q277" s="141">
        <v>1E-3</v>
      </c>
      <c r="R277" s="141">
        <f>Q277*H277</f>
        <v>0.16588800000000001</v>
      </c>
      <c r="S277" s="141">
        <v>0</v>
      </c>
      <c r="T277" s="142">
        <f>S277*H277</f>
        <v>0</v>
      </c>
      <c r="AR277" s="143" t="s">
        <v>204</v>
      </c>
      <c r="AT277" s="143" t="s">
        <v>386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2093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2084</v>
      </c>
      <c r="H278" s="152">
        <v>5529.6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2" customFormat="1" ht="10.199999999999999">
      <c r="B279" s="149"/>
      <c r="D279" s="145" t="s">
        <v>182</v>
      </c>
      <c r="F279" s="151" t="s">
        <v>2094</v>
      </c>
      <c r="H279" s="152">
        <v>165.88800000000001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</v>
      </c>
      <c r="AX279" s="12" t="s">
        <v>90</v>
      </c>
      <c r="AY279" s="150" t="s">
        <v>168</v>
      </c>
    </row>
    <row r="280" spans="2:65" s="1" customFormat="1" ht="24.15" customHeight="1">
      <c r="B280" s="33"/>
      <c r="C280" s="132" t="s">
        <v>520</v>
      </c>
      <c r="D280" s="132" t="s">
        <v>171</v>
      </c>
      <c r="E280" s="133" t="s">
        <v>2095</v>
      </c>
      <c r="F280" s="134" t="s">
        <v>2096</v>
      </c>
      <c r="G280" s="135" t="s">
        <v>253</v>
      </c>
      <c r="H280" s="136">
        <v>288</v>
      </c>
      <c r="I280" s="137"/>
      <c r="J280" s="138">
        <f>ROUND(I280*H280,2)</f>
        <v>0</v>
      </c>
      <c r="K280" s="134" t="s">
        <v>254</v>
      </c>
      <c r="L280" s="33"/>
      <c r="M280" s="139" t="s">
        <v>44</v>
      </c>
      <c r="N280" s="140" t="s">
        <v>53</v>
      </c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143" t="s">
        <v>187</v>
      </c>
      <c r="AT280" s="143" t="s">
        <v>171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2097</v>
      </c>
    </row>
    <row r="281" spans="2:65" s="1" customFormat="1" ht="10.199999999999999">
      <c r="B281" s="33"/>
      <c r="D281" s="160" t="s">
        <v>256</v>
      </c>
      <c r="F281" s="161" t="s">
        <v>2098</v>
      </c>
      <c r="I281" s="147"/>
      <c r="L281" s="33"/>
      <c r="M281" s="148"/>
      <c r="T281" s="54"/>
      <c r="AT281" s="17" t="s">
        <v>256</v>
      </c>
      <c r="AU281" s="17" t="s">
        <v>21</v>
      </c>
    </row>
    <row r="282" spans="2:65" s="12" customFormat="1" ht="10.199999999999999">
      <c r="B282" s="149"/>
      <c r="D282" s="145" t="s">
        <v>182</v>
      </c>
      <c r="E282" s="150" t="s">
        <v>44</v>
      </c>
      <c r="F282" s="151" t="s">
        <v>2099</v>
      </c>
      <c r="H282" s="152">
        <v>288</v>
      </c>
      <c r="I282" s="153"/>
      <c r="L282" s="149"/>
      <c r="M282" s="154"/>
      <c r="T282" s="155"/>
      <c r="AT282" s="150" t="s">
        <v>182</v>
      </c>
      <c r="AU282" s="150" t="s">
        <v>21</v>
      </c>
      <c r="AV282" s="12" t="s">
        <v>21</v>
      </c>
      <c r="AW282" s="12" t="s">
        <v>42</v>
      </c>
      <c r="AX282" s="12" t="s">
        <v>90</v>
      </c>
      <c r="AY282" s="150" t="s">
        <v>168</v>
      </c>
    </row>
    <row r="283" spans="2:65" s="1" customFormat="1" ht="24.15" customHeight="1">
      <c r="B283" s="33"/>
      <c r="C283" s="132" t="s">
        <v>526</v>
      </c>
      <c r="D283" s="132" t="s">
        <v>171</v>
      </c>
      <c r="E283" s="133" t="s">
        <v>2100</v>
      </c>
      <c r="F283" s="134" t="s">
        <v>2101</v>
      </c>
      <c r="G283" s="135" t="s">
        <v>267</v>
      </c>
      <c r="H283" s="136">
        <v>5</v>
      </c>
      <c r="I283" s="137"/>
      <c r="J283" s="138">
        <f>ROUND(I283*H283,2)</f>
        <v>0</v>
      </c>
      <c r="K283" s="134" t="s">
        <v>254</v>
      </c>
      <c r="L283" s="33"/>
      <c r="M283" s="139" t="s">
        <v>44</v>
      </c>
      <c r="N283" s="140" t="s">
        <v>53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187</v>
      </c>
      <c r="AT283" s="143" t="s">
        <v>171</v>
      </c>
      <c r="AU283" s="143" t="s">
        <v>21</v>
      </c>
      <c r="AY283" s="17" t="s">
        <v>168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90</v>
      </c>
      <c r="BK283" s="144">
        <f>ROUND(I283*H283,2)</f>
        <v>0</v>
      </c>
      <c r="BL283" s="17" t="s">
        <v>187</v>
      </c>
      <c r="BM283" s="143" t="s">
        <v>2102</v>
      </c>
    </row>
    <row r="284" spans="2:65" s="1" customFormat="1" ht="10.199999999999999">
      <c r="B284" s="33"/>
      <c r="D284" s="160" t="s">
        <v>256</v>
      </c>
      <c r="F284" s="161" t="s">
        <v>2103</v>
      </c>
      <c r="I284" s="147"/>
      <c r="L284" s="33"/>
      <c r="M284" s="148"/>
      <c r="T284" s="54"/>
      <c r="AT284" s="17" t="s">
        <v>256</v>
      </c>
      <c r="AU284" s="17" t="s">
        <v>21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2104</v>
      </c>
      <c r="H285" s="152">
        <v>5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24.15" customHeight="1">
      <c r="B286" s="33"/>
      <c r="C286" s="132" t="s">
        <v>532</v>
      </c>
      <c r="D286" s="132" t="s">
        <v>171</v>
      </c>
      <c r="E286" s="133" t="s">
        <v>2105</v>
      </c>
      <c r="F286" s="134" t="s">
        <v>2106</v>
      </c>
      <c r="G286" s="135" t="s">
        <v>1907</v>
      </c>
      <c r="H286" s="136">
        <v>0.56100000000000005</v>
      </c>
      <c r="I286" s="137"/>
      <c r="J286" s="138">
        <f>ROUND(I286*H286,2)</f>
        <v>0</v>
      </c>
      <c r="K286" s="134" t="s">
        <v>254</v>
      </c>
      <c r="L286" s="33"/>
      <c r="M286" s="139" t="s">
        <v>44</v>
      </c>
      <c r="N286" s="140" t="s">
        <v>53</v>
      </c>
      <c r="P286" s="141">
        <f>O286*H286</f>
        <v>0</v>
      </c>
      <c r="Q286" s="141">
        <v>0</v>
      </c>
      <c r="R286" s="141">
        <f>Q286*H286</f>
        <v>0</v>
      </c>
      <c r="S286" s="141">
        <v>0</v>
      </c>
      <c r="T286" s="142">
        <f>S286*H286</f>
        <v>0</v>
      </c>
      <c r="AR286" s="143" t="s">
        <v>187</v>
      </c>
      <c r="AT286" s="143" t="s">
        <v>171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2107</v>
      </c>
    </row>
    <row r="287" spans="2:65" s="1" customFormat="1" ht="10.199999999999999">
      <c r="B287" s="33"/>
      <c r="D287" s="160" t="s">
        <v>256</v>
      </c>
      <c r="F287" s="161" t="s">
        <v>2108</v>
      </c>
      <c r="I287" s="147"/>
      <c r="L287" s="33"/>
      <c r="M287" s="148"/>
      <c r="T287" s="54"/>
      <c r="AT287" s="17" t="s">
        <v>256</v>
      </c>
      <c r="AU287" s="17" t="s">
        <v>21</v>
      </c>
    </row>
    <row r="288" spans="2:65" s="12" customFormat="1" ht="10.199999999999999">
      <c r="B288" s="149"/>
      <c r="D288" s="145" t="s">
        <v>182</v>
      </c>
      <c r="E288" s="150" t="s">
        <v>44</v>
      </c>
      <c r="F288" s="151" t="s">
        <v>2109</v>
      </c>
      <c r="H288" s="152">
        <v>0.56100000000000005</v>
      </c>
      <c r="I288" s="153"/>
      <c r="L288" s="149"/>
      <c r="M288" s="154"/>
      <c r="T288" s="155"/>
      <c r="AT288" s="150" t="s">
        <v>182</v>
      </c>
      <c r="AU288" s="150" t="s">
        <v>21</v>
      </c>
      <c r="AV288" s="12" t="s">
        <v>21</v>
      </c>
      <c r="AW288" s="12" t="s">
        <v>42</v>
      </c>
      <c r="AX288" s="12" t="s">
        <v>90</v>
      </c>
      <c r="AY288" s="150" t="s">
        <v>168</v>
      </c>
    </row>
    <row r="289" spans="2:65" s="1" customFormat="1" ht="16.5" customHeight="1">
      <c r="B289" s="33"/>
      <c r="C289" s="176" t="s">
        <v>537</v>
      </c>
      <c r="D289" s="176" t="s">
        <v>386</v>
      </c>
      <c r="E289" s="177" t="s">
        <v>2110</v>
      </c>
      <c r="F289" s="178" t="s">
        <v>2111</v>
      </c>
      <c r="G289" s="179" t="s">
        <v>1189</v>
      </c>
      <c r="H289" s="180">
        <v>280.5</v>
      </c>
      <c r="I289" s="181"/>
      <c r="J289" s="182">
        <f>ROUND(I289*H289,2)</f>
        <v>0</v>
      </c>
      <c r="K289" s="178" t="s">
        <v>254</v>
      </c>
      <c r="L289" s="183"/>
      <c r="M289" s="184" t="s">
        <v>44</v>
      </c>
      <c r="N289" s="185" t="s">
        <v>53</v>
      </c>
      <c r="P289" s="141">
        <f>O289*H289</f>
        <v>0</v>
      </c>
      <c r="Q289" s="141">
        <v>1E-3</v>
      </c>
      <c r="R289" s="141">
        <f>Q289*H289</f>
        <v>0.28050000000000003</v>
      </c>
      <c r="S289" s="141">
        <v>0</v>
      </c>
      <c r="T289" s="142">
        <f>S289*H289</f>
        <v>0</v>
      </c>
      <c r="AR289" s="143" t="s">
        <v>204</v>
      </c>
      <c r="AT289" s="143" t="s">
        <v>386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2112</v>
      </c>
    </row>
    <row r="290" spans="2:65" s="12" customFormat="1" ht="10.199999999999999">
      <c r="B290" s="149"/>
      <c r="D290" s="145" t="s">
        <v>182</v>
      </c>
      <c r="E290" s="150" t="s">
        <v>44</v>
      </c>
      <c r="F290" s="151" t="s">
        <v>2113</v>
      </c>
      <c r="H290" s="152">
        <v>0.56100000000000005</v>
      </c>
      <c r="I290" s="153"/>
      <c r="L290" s="149"/>
      <c r="M290" s="154"/>
      <c r="T290" s="155"/>
      <c r="AT290" s="150" t="s">
        <v>182</v>
      </c>
      <c r="AU290" s="150" t="s">
        <v>21</v>
      </c>
      <c r="AV290" s="12" t="s">
        <v>21</v>
      </c>
      <c r="AW290" s="12" t="s">
        <v>42</v>
      </c>
      <c r="AX290" s="12" t="s">
        <v>90</v>
      </c>
      <c r="AY290" s="150" t="s">
        <v>168</v>
      </c>
    </row>
    <row r="291" spans="2:65" s="12" customFormat="1" ht="10.199999999999999">
      <c r="B291" s="149"/>
      <c r="D291" s="145" t="s">
        <v>182</v>
      </c>
      <c r="F291" s="151" t="s">
        <v>2114</v>
      </c>
      <c r="H291" s="152">
        <v>280.5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542</v>
      </c>
      <c r="D292" s="132" t="s">
        <v>171</v>
      </c>
      <c r="E292" s="133" t="s">
        <v>2115</v>
      </c>
      <c r="F292" s="134" t="s">
        <v>2116</v>
      </c>
      <c r="G292" s="135" t="s">
        <v>430</v>
      </c>
      <c r="H292" s="136">
        <v>9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3.2030000000000003E-2</v>
      </c>
      <c r="R292" s="141">
        <f>Q292*H292</f>
        <v>0.28827000000000003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2117</v>
      </c>
    </row>
    <row r="293" spans="2:65" s="1" customFormat="1" ht="10.199999999999999">
      <c r="B293" s="33"/>
      <c r="D293" s="160" t="s">
        <v>256</v>
      </c>
      <c r="F293" s="161" t="s">
        <v>2118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208</v>
      </c>
      <c r="H294" s="152">
        <v>9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1" customFormat="1" ht="22.8" customHeight="1">
      <c r="B295" s="120"/>
      <c r="D295" s="121" t="s">
        <v>81</v>
      </c>
      <c r="E295" s="130" t="s">
        <v>21</v>
      </c>
      <c r="F295" s="130" t="s">
        <v>1196</v>
      </c>
      <c r="I295" s="123"/>
      <c r="J295" s="131">
        <f>BK295</f>
        <v>0</v>
      </c>
      <c r="L295" s="120"/>
      <c r="M295" s="125"/>
      <c r="P295" s="126">
        <f>SUM(P296:P316)</f>
        <v>0</v>
      </c>
      <c r="R295" s="126">
        <f>SUM(R296:R316)</f>
        <v>17.26299882</v>
      </c>
      <c r="T295" s="127">
        <f>SUM(T296:T316)</f>
        <v>0</v>
      </c>
      <c r="AR295" s="121" t="s">
        <v>90</v>
      </c>
      <c r="AT295" s="128" t="s">
        <v>81</v>
      </c>
      <c r="AU295" s="128" t="s">
        <v>90</v>
      </c>
      <c r="AY295" s="121" t="s">
        <v>168</v>
      </c>
      <c r="BK295" s="129">
        <f>SUM(BK296:BK316)</f>
        <v>0</v>
      </c>
    </row>
    <row r="296" spans="2:65" s="1" customFormat="1" ht="24.15" customHeight="1">
      <c r="B296" s="33"/>
      <c r="C296" s="132" t="s">
        <v>547</v>
      </c>
      <c r="D296" s="132" t="s">
        <v>171</v>
      </c>
      <c r="E296" s="133" t="s">
        <v>2119</v>
      </c>
      <c r="F296" s="134" t="s">
        <v>2120</v>
      </c>
      <c r="G296" s="135" t="s">
        <v>267</v>
      </c>
      <c r="H296" s="136">
        <v>5</v>
      </c>
      <c r="I296" s="137"/>
      <c r="J296" s="138">
        <f>ROUND(I296*H296,2)</f>
        <v>0</v>
      </c>
      <c r="K296" s="134" t="s">
        <v>254</v>
      </c>
      <c r="L296" s="33"/>
      <c r="M296" s="139" t="s">
        <v>44</v>
      </c>
      <c r="N296" s="140" t="s">
        <v>53</v>
      </c>
      <c r="P296" s="141">
        <f>O296*H296</f>
        <v>0</v>
      </c>
      <c r="Q296" s="141">
        <v>1.916E-2</v>
      </c>
      <c r="R296" s="141">
        <f>Q296*H296</f>
        <v>9.5799999999999996E-2</v>
      </c>
      <c r="S296" s="141">
        <v>0</v>
      </c>
      <c r="T296" s="142">
        <f>S296*H296</f>
        <v>0</v>
      </c>
      <c r="AR296" s="143" t="s">
        <v>187</v>
      </c>
      <c r="AT296" s="143" t="s">
        <v>171</v>
      </c>
      <c r="AU296" s="143" t="s">
        <v>21</v>
      </c>
      <c r="AY296" s="17" t="s">
        <v>168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90</v>
      </c>
      <c r="BK296" s="144">
        <f>ROUND(I296*H296,2)</f>
        <v>0</v>
      </c>
      <c r="BL296" s="17" t="s">
        <v>187</v>
      </c>
      <c r="BM296" s="143" t="s">
        <v>2121</v>
      </c>
    </row>
    <row r="297" spans="2:65" s="1" customFormat="1" ht="10.199999999999999">
      <c r="B297" s="33"/>
      <c r="D297" s="160" t="s">
        <v>256</v>
      </c>
      <c r="F297" s="161" t="s">
        <v>2122</v>
      </c>
      <c r="I297" s="147"/>
      <c r="L297" s="33"/>
      <c r="M297" s="148"/>
      <c r="T297" s="54"/>
      <c r="AT297" s="17" t="s">
        <v>256</v>
      </c>
      <c r="AU297" s="17" t="s">
        <v>21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2123</v>
      </c>
      <c r="H298" s="152">
        <v>5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" customFormat="1" ht="16.5" customHeight="1">
      <c r="B299" s="33"/>
      <c r="C299" s="176" t="s">
        <v>552</v>
      </c>
      <c r="D299" s="176" t="s">
        <v>386</v>
      </c>
      <c r="E299" s="177" t="s">
        <v>2124</v>
      </c>
      <c r="F299" s="178" t="s">
        <v>2125</v>
      </c>
      <c r="G299" s="179" t="s">
        <v>430</v>
      </c>
      <c r="H299" s="180">
        <v>10.1</v>
      </c>
      <c r="I299" s="181"/>
      <c r="J299" s="182">
        <f>ROUND(I299*H299,2)</f>
        <v>0</v>
      </c>
      <c r="K299" s="178" t="s">
        <v>254</v>
      </c>
      <c r="L299" s="183"/>
      <c r="M299" s="184" t="s">
        <v>44</v>
      </c>
      <c r="N299" s="185" t="s">
        <v>53</v>
      </c>
      <c r="P299" s="141">
        <f>O299*H299</f>
        <v>0</v>
      </c>
      <c r="Q299" s="141">
        <v>0.26400000000000001</v>
      </c>
      <c r="R299" s="141">
        <f>Q299*H299</f>
        <v>2.6663999999999999</v>
      </c>
      <c r="S299" s="141">
        <v>0</v>
      </c>
      <c r="T299" s="142">
        <f>S299*H299</f>
        <v>0</v>
      </c>
      <c r="AR299" s="143" t="s">
        <v>204</v>
      </c>
      <c r="AT299" s="143" t="s">
        <v>386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2126</v>
      </c>
    </row>
    <row r="300" spans="2:65" s="12" customFormat="1" ht="10.199999999999999">
      <c r="B300" s="149"/>
      <c r="D300" s="145" t="s">
        <v>182</v>
      </c>
      <c r="E300" s="150" t="s">
        <v>44</v>
      </c>
      <c r="F300" s="151" t="s">
        <v>2127</v>
      </c>
      <c r="H300" s="152">
        <v>10.1</v>
      </c>
      <c r="I300" s="153"/>
      <c r="L300" s="149"/>
      <c r="M300" s="154"/>
      <c r="T300" s="155"/>
      <c r="AT300" s="150" t="s">
        <v>182</v>
      </c>
      <c r="AU300" s="150" t="s">
        <v>21</v>
      </c>
      <c r="AV300" s="12" t="s">
        <v>21</v>
      </c>
      <c r="AW300" s="12" t="s">
        <v>42</v>
      </c>
      <c r="AX300" s="12" t="s">
        <v>90</v>
      </c>
      <c r="AY300" s="150" t="s">
        <v>168</v>
      </c>
    </row>
    <row r="301" spans="2:65" s="1" customFormat="1" ht="21.75" customHeight="1">
      <c r="B301" s="33"/>
      <c r="C301" s="132" t="s">
        <v>556</v>
      </c>
      <c r="D301" s="132" t="s">
        <v>171</v>
      </c>
      <c r="E301" s="133" t="s">
        <v>2128</v>
      </c>
      <c r="F301" s="134" t="s">
        <v>2129</v>
      </c>
      <c r="G301" s="135" t="s">
        <v>225</v>
      </c>
      <c r="H301" s="136">
        <v>1.407</v>
      </c>
      <c r="I301" s="137"/>
      <c r="J301" s="138">
        <f>ROUND(I301*H301,2)</f>
        <v>0</v>
      </c>
      <c r="K301" s="134" t="s">
        <v>254</v>
      </c>
      <c r="L301" s="33"/>
      <c r="M301" s="139" t="s">
        <v>44</v>
      </c>
      <c r="N301" s="140" t="s">
        <v>53</v>
      </c>
      <c r="P301" s="141">
        <f>O301*H301</f>
        <v>0</v>
      </c>
      <c r="Q301" s="141">
        <v>2.004</v>
      </c>
      <c r="R301" s="141">
        <f>Q301*H301</f>
        <v>2.8196280000000002</v>
      </c>
      <c r="S301" s="141">
        <v>0</v>
      </c>
      <c r="T301" s="142">
        <f>S301*H301</f>
        <v>0</v>
      </c>
      <c r="AR301" s="143" t="s">
        <v>187</v>
      </c>
      <c r="AT301" s="143" t="s">
        <v>171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2130</v>
      </c>
    </row>
    <row r="302" spans="2:65" s="1" customFormat="1" ht="10.199999999999999">
      <c r="B302" s="33"/>
      <c r="D302" s="160" t="s">
        <v>256</v>
      </c>
      <c r="F302" s="161" t="s">
        <v>2131</v>
      </c>
      <c r="I302" s="147"/>
      <c r="L302" s="33"/>
      <c r="M302" s="148"/>
      <c r="T302" s="54"/>
      <c r="AT302" s="17" t="s">
        <v>256</v>
      </c>
      <c r="AU302" s="17" t="s">
        <v>21</v>
      </c>
    </row>
    <row r="303" spans="2:65" s="12" customFormat="1" ht="10.199999999999999">
      <c r="B303" s="149"/>
      <c r="D303" s="145" t="s">
        <v>182</v>
      </c>
      <c r="E303" s="150" t="s">
        <v>44</v>
      </c>
      <c r="F303" s="151" t="s">
        <v>2132</v>
      </c>
      <c r="H303" s="152">
        <v>1.407</v>
      </c>
      <c r="I303" s="153"/>
      <c r="L303" s="149"/>
      <c r="M303" s="154"/>
      <c r="T303" s="155"/>
      <c r="AT303" s="150" t="s">
        <v>182</v>
      </c>
      <c r="AU303" s="150" t="s">
        <v>21</v>
      </c>
      <c r="AV303" s="12" t="s">
        <v>21</v>
      </c>
      <c r="AW303" s="12" t="s">
        <v>42</v>
      </c>
      <c r="AX303" s="12" t="s">
        <v>82</v>
      </c>
      <c r="AY303" s="150" t="s">
        <v>168</v>
      </c>
    </row>
    <row r="304" spans="2:65" s="13" customFormat="1" ht="10.199999999999999">
      <c r="B304" s="162"/>
      <c r="D304" s="145" t="s">
        <v>182</v>
      </c>
      <c r="E304" s="163" t="s">
        <v>44</v>
      </c>
      <c r="F304" s="164" t="s">
        <v>264</v>
      </c>
      <c r="H304" s="165">
        <v>1.407</v>
      </c>
      <c r="I304" s="166"/>
      <c r="L304" s="162"/>
      <c r="M304" s="167"/>
      <c r="T304" s="168"/>
      <c r="AT304" s="163" t="s">
        <v>182</v>
      </c>
      <c r="AU304" s="163" t="s">
        <v>21</v>
      </c>
      <c r="AV304" s="13" t="s">
        <v>187</v>
      </c>
      <c r="AW304" s="13" t="s">
        <v>42</v>
      </c>
      <c r="AX304" s="13" t="s">
        <v>90</v>
      </c>
      <c r="AY304" s="163" t="s">
        <v>168</v>
      </c>
    </row>
    <row r="305" spans="2:65" s="1" customFormat="1" ht="21.75" customHeight="1">
      <c r="B305" s="33"/>
      <c r="C305" s="132" t="s">
        <v>560</v>
      </c>
      <c r="D305" s="132" t="s">
        <v>171</v>
      </c>
      <c r="E305" s="133" t="s">
        <v>2133</v>
      </c>
      <c r="F305" s="134" t="s">
        <v>2134</v>
      </c>
      <c r="G305" s="135" t="s">
        <v>225</v>
      </c>
      <c r="H305" s="136">
        <v>4.6310000000000002</v>
      </c>
      <c r="I305" s="137"/>
      <c r="J305" s="138">
        <f>ROUND(I305*H305,2)</f>
        <v>0</v>
      </c>
      <c r="K305" s="134" t="s">
        <v>254</v>
      </c>
      <c r="L305" s="33"/>
      <c r="M305" s="139" t="s">
        <v>44</v>
      </c>
      <c r="N305" s="140" t="s">
        <v>53</v>
      </c>
      <c r="P305" s="141">
        <f>O305*H305</f>
        <v>0</v>
      </c>
      <c r="Q305" s="141">
        <v>2.5018699999999998</v>
      </c>
      <c r="R305" s="141">
        <f>Q305*H305</f>
        <v>11.586159969999999</v>
      </c>
      <c r="S305" s="141">
        <v>0</v>
      </c>
      <c r="T305" s="142">
        <f>S305*H305</f>
        <v>0</v>
      </c>
      <c r="AR305" s="143" t="s">
        <v>187</v>
      </c>
      <c r="AT305" s="143" t="s">
        <v>171</v>
      </c>
      <c r="AU305" s="143" t="s">
        <v>21</v>
      </c>
      <c r="AY305" s="17" t="s">
        <v>168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90</v>
      </c>
      <c r="BK305" s="144">
        <f>ROUND(I305*H305,2)</f>
        <v>0</v>
      </c>
      <c r="BL305" s="17" t="s">
        <v>187</v>
      </c>
      <c r="BM305" s="143" t="s">
        <v>2135</v>
      </c>
    </row>
    <row r="306" spans="2:65" s="1" customFormat="1" ht="10.199999999999999">
      <c r="B306" s="33"/>
      <c r="D306" s="160" t="s">
        <v>256</v>
      </c>
      <c r="F306" s="161" t="s">
        <v>2136</v>
      </c>
      <c r="I306" s="147"/>
      <c r="L306" s="33"/>
      <c r="M306" s="148"/>
      <c r="T306" s="54"/>
      <c r="AT306" s="17" t="s">
        <v>256</v>
      </c>
      <c r="AU306" s="17" t="s">
        <v>21</v>
      </c>
    </row>
    <row r="307" spans="2:65" s="12" customFormat="1" ht="10.199999999999999">
      <c r="B307" s="149"/>
      <c r="D307" s="145" t="s">
        <v>182</v>
      </c>
      <c r="E307" s="150" t="s">
        <v>44</v>
      </c>
      <c r="F307" s="151" t="s">
        <v>2137</v>
      </c>
      <c r="H307" s="152">
        <v>4.6310000000000002</v>
      </c>
      <c r="I307" s="153"/>
      <c r="L307" s="149"/>
      <c r="M307" s="154"/>
      <c r="T307" s="155"/>
      <c r="AT307" s="150" t="s">
        <v>182</v>
      </c>
      <c r="AU307" s="150" t="s">
        <v>21</v>
      </c>
      <c r="AV307" s="12" t="s">
        <v>21</v>
      </c>
      <c r="AW307" s="12" t="s">
        <v>42</v>
      </c>
      <c r="AX307" s="12" t="s">
        <v>90</v>
      </c>
      <c r="AY307" s="150" t="s">
        <v>168</v>
      </c>
    </row>
    <row r="308" spans="2:65" s="1" customFormat="1" ht="16.5" customHeight="1">
      <c r="B308" s="33"/>
      <c r="C308" s="132" t="s">
        <v>564</v>
      </c>
      <c r="D308" s="132" t="s">
        <v>171</v>
      </c>
      <c r="E308" s="133" t="s">
        <v>2138</v>
      </c>
      <c r="F308" s="134" t="s">
        <v>2139</v>
      </c>
      <c r="G308" s="135" t="s">
        <v>253</v>
      </c>
      <c r="H308" s="136">
        <v>8.82</v>
      </c>
      <c r="I308" s="137"/>
      <c r="J308" s="138">
        <f>ROUND(I308*H308,2)</f>
        <v>0</v>
      </c>
      <c r="K308" s="134" t="s">
        <v>254</v>
      </c>
      <c r="L308" s="33"/>
      <c r="M308" s="139" t="s">
        <v>44</v>
      </c>
      <c r="N308" s="140" t="s">
        <v>53</v>
      </c>
      <c r="P308" s="141">
        <f>O308*H308</f>
        <v>0</v>
      </c>
      <c r="Q308" s="141">
        <v>2.9399999999999999E-3</v>
      </c>
      <c r="R308" s="141">
        <f>Q308*H308</f>
        <v>2.59308E-2</v>
      </c>
      <c r="S308" s="141">
        <v>0</v>
      </c>
      <c r="T308" s="142">
        <f>S308*H308</f>
        <v>0</v>
      </c>
      <c r="AR308" s="143" t="s">
        <v>187</v>
      </c>
      <c r="AT308" s="143" t="s">
        <v>171</v>
      </c>
      <c r="AU308" s="143" t="s">
        <v>21</v>
      </c>
      <c r="AY308" s="17" t="s">
        <v>168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90</v>
      </c>
      <c r="BK308" s="144">
        <f>ROUND(I308*H308,2)</f>
        <v>0</v>
      </c>
      <c r="BL308" s="17" t="s">
        <v>187</v>
      </c>
      <c r="BM308" s="143" t="s">
        <v>2140</v>
      </c>
    </row>
    <row r="309" spans="2:65" s="1" customFormat="1" ht="10.199999999999999">
      <c r="B309" s="33"/>
      <c r="D309" s="160" t="s">
        <v>256</v>
      </c>
      <c r="F309" s="161" t="s">
        <v>2141</v>
      </c>
      <c r="I309" s="147"/>
      <c r="L309" s="33"/>
      <c r="M309" s="148"/>
      <c r="T309" s="54"/>
      <c r="AT309" s="17" t="s">
        <v>256</v>
      </c>
      <c r="AU309" s="17" t="s">
        <v>21</v>
      </c>
    </row>
    <row r="310" spans="2:65" s="12" customFormat="1" ht="10.199999999999999">
      <c r="B310" s="149"/>
      <c r="D310" s="145" t="s">
        <v>182</v>
      </c>
      <c r="E310" s="150" t="s">
        <v>44</v>
      </c>
      <c r="F310" s="151" t="s">
        <v>2142</v>
      </c>
      <c r="H310" s="152">
        <v>8.82</v>
      </c>
      <c r="I310" s="153"/>
      <c r="L310" s="149"/>
      <c r="M310" s="154"/>
      <c r="T310" s="155"/>
      <c r="AT310" s="150" t="s">
        <v>182</v>
      </c>
      <c r="AU310" s="150" t="s">
        <v>21</v>
      </c>
      <c r="AV310" s="12" t="s">
        <v>21</v>
      </c>
      <c r="AW310" s="12" t="s">
        <v>42</v>
      </c>
      <c r="AX310" s="12" t="s">
        <v>90</v>
      </c>
      <c r="AY310" s="150" t="s">
        <v>168</v>
      </c>
    </row>
    <row r="311" spans="2:65" s="1" customFormat="1" ht="16.5" customHeight="1">
      <c r="B311" s="33"/>
      <c r="C311" s="132" t="s">
        <v>569</v>
      </c>
      <c r="D311" s="132" t="s">
        <v>171</v>
      </c>
      <c r="E311" s="133" t="s">
        <v>2143</v>
      </c>
      <c r="F311" s="134" t="s">
        <v>2144</v>
      </c>
      <c r="G311" s="135" t="s">
        <v>253</v>
      </c>
      <c r="H311" s="136">
        <v>8.82</v>
      </c>
      <c r="I311" s="137"/>
      <c r="J311" s="138">
        <f>ROUND(I311*H311,2)</f>
        <v>0</v>
      </c>
      <c r="K311" s="134" t="s">
        <v>254</v>
      </c>
      <c r="L311" s="33"/>
      <c r="M311" s="139" t="s">
        <v>44</v>
      </c>
      <c r="N311" s="140" t="s">
        <v>53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187</v>
      </c>
      <c r="AT311" s="143" t="s">
        <v>171</v>
      </c>
      <c r="AU311" s="143" t="s">
        <v>21</v>
      </c>
      <c r="AY311" s="17" t="s">
        <v>168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90</v>
      </c>
      <c r="BK311" s="144">
        <f>ROUND(I311*H311,2)</f>
        <v>0</v>
      </c>
      <c r="BL311" s="17" t="s">
        <v>187</v>
      </c>
      <c r="BM311" s="143" t="s">
        <v>2145</v>
      </c>
    </row>
    <row r="312" spans="2:65" s="1" customFormat="1" ht="10.199999999999999">
      <c r="B312" s="33"/>
      <c r="D312" s="160" t="s">
        <v>256</v>
      </c>
      <c r="F312" s="161" t="s">
        <v>2146</v>
      </c>
      <c r="I312" s="147"/>
      <c r="L312" s="33"/>
      <c r="M312" s="148"/>
      <c r="T312" s="54"/>
      <c r="AT312" s="17" t="s">
        <v>256</v>
      </c>
      <c r="AU312" s="17" t="s">
        <v>21</v>
      </c>
    </row>
    <row r="313" spans="2:65" s="12" customFormat="1" ht="10.199999999999999">
      <c r="B313" s="149"/>
      <c r="D313" s="145" t="s">
        <v>182</v>
      </c>
      <c r="E313" s="150" t="s">
        <v>44</v>
      </c>
      <c r="F313" s="151" t="s">
        <v>2142</v>
      </c>
      <c r="H313" s="152">
        <v>8.82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42</v>
      </c>
      <c r="AX313" s="12" t="s">
        <v>90</v>
      </c>
      <c r="AY313" s="150" t="s">
        <v>168</v>
      </c>
    </row>
    <row r="314" spans="2:65" s="1" customFormat="1" ht="16.5" customHeight="1">
      <c r="B314" s="33"/>
      <c r="C314" s="132" t="s">
        <v>573</v>
      </c>
      <c r="D314" s="132" t="s">
        <v>171</v>
      </c>
      <c r="E314" s="133" t="s">
        <v>2147</v>
      </c>
      <c r="F314" s="134" t="s">
        <v>2148</v>
      </c>
      <c r="G314" s="135" t="s">
        <v>365</v>
      </c>
      <c r="H314" s="136">
        <v>6.5000000000000002E-2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1.06277</v>
      </c>
      <c r="R314" s="141">
        <f>Q314*H314</f>
        <v>6.9080050000000004E-2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2149</v>
      </c>
    </row>
    <row r="315" spans="2:65" s="1" customFormat="1" ht="10.199999999999999">
      <c r="B315" s="33"/>
      <c r="D315" s="160" t="s">
        <v>256</v>
      </c>
      <c r="F315" s="161" t="s">
        <v>2150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2151</v>
      </c>
      <c r="H316" s="152">
        <v>6.5000000000000002E-2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1" customFormat="1" ht="22.8" customHeight="1">
      <c r="B317" s="120"/>
      <c r="D317" s="121" t="s">
        <v>81</v>
      </c>
      <c r="E317" s="130" t="s">
        <v>183</v>
      </c>
      <c r="F317" s="130" t="s">
        <v>407</v>
      </c>
      <c r="I317" s="123"/>
      <c r="J317" s="131">
        <f>BK317</f>
        <v>0</v>
      </c>
      <c r="L317" s="120"/>
      <c r="M317" s="125"/>
      <c r="P317" s="126">
        <f>SUM(P318:P358)</f>
        <v>0</v>
      </c>
      <c r="R317" s="126">
        <f>SUM(R318:R358)</f>
        <v>44.470539149999993</v>
      </c>
      <c r="T317" s="127">
        <f>SUM(T318:T358)</f>
        <v>0</v>
      </c>
      <c r="AR317" s="121" t="s">
        <v>90</v>
      </c>
      <c r="AT317" s="128" t="s">
        <v>81</v>
      </c>
      <c r="AU317" s="128" t="s">
        <v>90</v>
      </c>
      <c r="AY317" s="121" t="s">
        <v>168</v>
      </c>
      <c r="BK317" s="129">
        <f>SUM(BK318:BK358)</f>
        <v>0</v>
      </c>
    </row>
    <row r="318" spans="2:65" s="1" customFormat="1" ht="21.75" customHeight="1">
      <c r="B318" s="33"/>
      <c r="C318" s="132" t="s">
        <v>578</v>
      </c>
      <c r="D318" s="132" t="s">
        <v>171</v>
      </c>
      <c r="E318" s="133" t="s">
        <v>2152</v>
      </c>
      <c r="F318" s="134" t="s">
        <v>2153</v>
      </c>
      <c r="G318" s="135" t="s">
        <v>225</v>
      </c>
      <c r="H318" s="136">
        <v>33.173999999999999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7.9549999999999996E-2</v>
      </c>
      <c r="R318" s="141">
        <f>Q318*H318</f>
        <v>2.6389916999999996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2154</v>
      </c>
    </row>
    <row r="319" spans="2:65" s="1" customFormat="1" ht="10.199999999999999">
      <c r="B319" s="33"/>
      <c r="D319" s="160" t="s">
        <v>256</v>
      </c>
      <c r="F319" s="161" t="s">
        <v>2155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2156</v>
      </c>
      <c r="H320" s="152">
        <v>6.1740000000000004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82</v>
      </c>
      <c r="AY320" s="150" t="s">
        <v>168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2157</v>
      </c>
      <c r="H321" s="152">
        <v>3.24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2" customFormat="1" ht="10.199999999999999">
      <c r="B322" s="149"/>
      <c r="D322" s="145" t="s">
        <v>182</v>
      </c>
      <c r="E322" s="150" t="s">
        <v>44</v>
      </c>
      <c r="F322" s="151" t="s">
        <v>2158</v>
      </c>
      <c r="H322" s="152">
        <v>3.24</v>
      </c>
      <c r="I322" s="153"/>
      <c r="L322" s="149"/>
      <c r="M322" s="154"/>
      <c r="T322" s="155"/>
      <c r="AT322" s="150" t="s">
        <v>182</v>
      </c>
      <c r="AU322" s="150" t="s">
        <v>21</v>
      </c>
      <c r="AV322" s="12" t="s">
        <v>21</v>
      </c>
      <c r="AW322" s="12" t="s">
        <v>42</v>
      </c>
      <c r="AX322" s="12" t="s">
        <v>82</v>
      </c>
      <c r="AY322" s="150" t="s">
        <v>168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2159</v>
      </c>
      <c r="H323" s="152">
        <v>5.4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82</v>
      </c>
      <c r="AY323" s="150" t="s">
        <v>168</v>
      </c>
    </row>
    <row r="324" spans="2:65" s="12" customFormat="1" ht="10.199999999999999">
      <c r="B324" s="149"/>
      <c r="D324" s="145" t="s">
        <v>182</v>
      </c>
      <c r="E324" s="150" t="s">
        <v>44</v>
      </c>
      <c r="F324" s="151" t="s">
        <v>2160</v>
      </c>
      <c r="H324" s="152">
        <v>4.32</v>
      </c>
      <c r="I324" s="153"/>
      <c r="L324" s="149"/>
      <c r="M324" s="154"/>
      <c r="T324" s="155"/>
      <c r="AT324" s="150" t="s">
        <v>182</v>
      </c>
      <c r="AU324" s="150" t="s">
        <v>21</v>
      </c>
      <c r="AV324" s="12" t="s">
        <v>21</v>
      </c>
      <c r="AW324" s="12" t="s">
        <v>42</v>
      </c>
      <c r="AX324" s="12" t="s">
        <v>82</v>
      </c>
      <c r="AY324" s="150" t="s">
        <v>168</v>
      </c>
    </row>
    <row r="325" spans="2:65" s="12" customFormat="1" ht="10.199999999999999">
      <c r="B325" s="149"/>
      <c r="D325" s="145" t="s">
        <v>182</v>
      </c>
      <c r="E325" s="150" t="s">
        <v>44</v>
      </c>
      <c r="F325" s="151" t="s">
        <v>2161</v>
      </c>
      <c r="H325" s="152">
        <v>3.24</v>
      </c>
      <c r="I325" s="153"/>
      <c r="L325" s="149"/>
      <c r="M325" s="154"/>
      <c r="T325" s="155"/>
      <c r="AT325" s="150" t="s">
        <v>182</v>
      </c>
      <c r="AU325" s="150" t="s">
        <v>21</v>
      </c>
      <c r="AV325" s="12" t="s">
        <v>21</v>
      </c>
      <c r="AW325" s="12" t="s">
        <v>42</v>
      </c>
      <c r="AX325" s="12" t="s">
        <v>82</v>
      </c>
      <c r="AY325" s="150" t="s">
        <v>168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2162</v>
      </c>
      <c r="H326" s="152">
        <v>4.32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82</v>
      </c>
      <c r="AY326" s="150" t="s">
        <v>168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2163</v>
      </c>
      <c r="H327" s="152">
        <v>3.24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82</v>
      </c>
      <c r="AY327" s="150" t="s">
        <v>168</v>
      </c>
    </row>
    <row r="328" spans="2:65" s="13" customFormat="1" ht="10.199999999999999">
      <c r="B328" s="162"/>
      <c r="D328" s="145" t="s">
        <v>182</v>
      </c>
      <c r="E328" s="163" t="s">
        <v>44</v>
      </c>
      <c r="F328" s="164" t="s">
        <v>264</v>
      </c>
      <c r="H328" s="165">
        <v>33.173999999999999</v>
      </c>
      <c r="I328" s="166"/>
      <c r="L328" s="162"/>
      <c r="M328" s="167"/>
      <c r="T328" s="168"/>
      <c r="AT328" s="163" t="s">
        <v>182</v>
      </c>
      <c r="AU328" s="163" t="s">
        <v>21</v>
      </c>
      <c r="AV328" s="13" t="s">
        <v>187</v>
      </c>
      <c r="AW328" s="13" t="s">
        <v>42</v>
      </c>
      <c r="AX328" s="13" t="s">
        <v>90</v>
      </c>
      <c r="AY328" s="163" t="s">
        <v>168</v>
      </c>
    </row>
    <row r="329" spans="2:65" s="1" customFormat="1" ht="16.5" customHeight="1">
      <c r="B329" s="33"/>
      <c r="C329" s="176" t="s">
        <v>584</v>
      </c>
      <c r="D329" s="176" t="s">
        <v>386</v>
      </c>
      <c r="E329" s="177" t="s">
        <v>2164</v>
      </c>
      <c r="F329" s="178" t="s">
        <v>2165</v>
      </c>
      <c r="G329" s="179" t="s">
        <v>430</v>
      </c>
      <c r="H329" s="180">
        <v>7.07</v>
      </c>
      <c r="I329" s="181"/>
      <c r="J329" s="182">
        <f>ROUND(I329*H329,2)</f>
        <v>0</v>
      </c>
      <c r="K329" s="178" t="s">
        <v>254</v>
      </c>
      <c r="L329" s="183"/>
      <c r="M329" s="184" t="s">
        <v>44</v>
      </c>
      <c r="N329" s="185" t="s">
        <v>53</v>
      </c>
      <c r="P329" s="141">
        <f>O329*H329</f>
        <v>0</v>
      </c>
      <c r="Q329" s="141">
        <v>1.1000000000000001</v>
      </c>
      <c r="R329" s="141">
        <f>Q329*H329</f>
        <v>7.777000000000001</v>
      </c>
      <c r="S329" s="141">
        <v>0</v>
      </c>
      <c r="T329" s="142">
        <f>S329*H329</f>
        <v>0</v>
      </c>
      <c r="AR329" s="143" t="s">
        <v>204</v>
      </c>
      <c r="AT329" s="143" t="s">
        <v>386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2166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2167</v>
      </c>
      <c r="H330" s="152">
        <v>7.07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90</v>
      </c>
      <c r="AY330" s="150" t="s">
        <v>168</v>
      </c>
    </row>
    <row r="331" spans="2:65" s="1" customFormat="1" ht="16.5" customHeight="1">
      <c r="B331" s="33"/>
      <c r="C331" s="176" t="s">
        <v>589</v>
      </c>
      <c r="D331" s="176" t="s">
        <v>386</v>
      </c>
      <c r="E331" s="177" t="s">
        <v>2168</v>
      </c>
      <c r="F331" s="178" t="s">
        <v>2169</v>
      </c>
      <c r="G331" s="179" t="s">
        <v>430</v>
      </c>
      <c r="H331" s="180">
        <v>5.05</v>
      </c>
      <c r="I331" s="181"/>
      <c r="J331" s="182">
        <f>ROUND(I331*H331,2)</f>
        <v>0</v>
      </c>
      <c r="K331" s="178" t="s">
        <v>44</v>
      </c>
      <c r="L331" s="183"/>
      <c r="M331" s="184" t="s">
        <v>44</v>
      </c>
      <c r="N331" s="185" t="s">
        <v>53</v>
      </c>
      <c r="P331" s="141">
        <f>O331*H331</f>
        <v>0</v>
      </c>
      <c r="Q331" s="141">
        <v>2.4700000000000002</v>
      </c>
      <c r="R331" s="141">
        <f>Q331*H331</f>
        <v>12.473500000000001</v>
      </c>
      <c r="S331" s="141">
        <v>0</v>
      </c>
      <c r="T331" s="142">
        <f>S331*H331</f>
        <v>0</v>
      </c>
      <c r="AR331" s="143" t="s">
        <v>204</v>
      </c>
      <c r="AT331" s="143" t="s">
        <v>386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2170</v>
      </c>
    </row>
    <row r="332" spans="2:65" s="12" customFormat="1" ht="10.199999999999999">
      <c r="B332" s="149"/>
      <c r="D332" s="145" t="s">
        <v>182</v>
      </c>
      <c r="E332" s="150" t="s">
        <v>44</v>
      </c>
      <c r="F332" s="151" t="s">
        <v>2171</v>
      </c>
      <c r="H332" s="152">
        <v>1.01</v>
      </c>
      <c r="I332" s="153"/>
      <c r="L332" s="149"/>
      <c r="M332" s="154"/>
      <c r="T332" s="155"/>
      <c r="AT332" s="150" t="s">
        <v>182</v>
      </c>
      <c r="AU332" s="150" t="s">
        <v>21</v>
      </c>
      <c r="AV332" s="12" t="s">
        <v>21</v>
      </c>
      <c r="AW332" s="12" t="s">
        <v>42</v>
      </c>
      <c r="AX332" s="12" t="s">
        <v>82</v>
      </c>
      <c r="AY332" s="150" t="s">
        <v>168</v>
      </c>
    </row>
    <row r="333" spans="2:65" s="12" customFormat="1" ht="10.199999999999999">
      <c r="B333" s="149"/>
      <c r="D333" s="145" t="s">
        <v>182</v>
      </c>
      <c r="E333" s="150" t="s">
        <v>44</v>
      </c>
      <c r="F333" s="151" t="s">
        <v>2172</v>
      </c>
      <c r="H333" s="152">
        <v>2.02</v>
      </c>
      <c r="I333" s="153"/>
      <c r="L333" s="149"/>
      <c r="M333" s="154"/>
      <c r="T333" s="155"/>
      <c r="AT333" s="150" t="s">
        <v>182</v>
      </c>
      <c r="AU333" s="150" t="s">
        <v>21</v>
      </c>
      <c r="AV333" s="12" t="s">
        <v>21</v>
      </c>
      <c r="AW333" s="12" t="s">
        <v>42</v>
      </c>
      <c r="AX333" s="12" t="s">
        <v>82</v>
      </c>
      <c r="AY333" s="150" t="s">
        <v>168</v>
      </c>
    </row>
    <row r="334" spans="2:65" s="12" customFormat="1" ht="10.199999999999999">
      <c r="B334" s="149"/>
      <c r="D334" s="145" t="s">
        <v>182</v>
      </c>
      <c r="E334" s="150" t="s">
        <v>44</v>
      </c>
      <c r="F334" s="151" t="s">
        <v>2173</v>
      </c>
      <c r="H334" s="152">
        <v>2.02</v>
      </c>
      <c r="I334" s="153"/>
      <c r="L334" s="149"/>
      <c r="M334" s="154"/>
      <c r="T334" s="155"/>
      <c r="AT334" s="150" t="s">
        <v>182</v>
      </c>
      <c r="AU334" s="150" t="s">
        <v>21</v>
      </c>
      <c r="AV334" s="12" t="s">
        <v>21</v>
      </c>
      <c r="AW334" s="12" t="s">
        <v>42</v>
      </c>
      <c r="AX334" s="12" t="s">
        <v>82</v>
      </c>
      <c r="AY334" s="150" t="s">
        <v>168</v>
      </c>
    </row>
    <row r="335" spans="2:65" s="13" customFormat="1" ht="10.199999999999999">
      <c r="B335" s="162"/>
      <c r="D335" s="145" t="s">
        <v>182</v>
      </c>
      <c r="E335" s="163" t="s">
        <v>44</v>
      </c>
      <c r="F335" s="164" t="s">
        <v>264</v>
      </c>
      <c r="H335" s="165">
        <v>5.0500000000000007</v>
      </c>
      <c r="I335" s="166"/>
      <c r="L335" s="162"/>
      <c r="M335" s="167"/>
      <c r="T335" s="168"/>
      <c r="AT335" s="163" t="s">
        <v>182</v>
      </c>
      <c r="AU335" s="163" t="s">
        <v>21</v>
      </c>
      <c r="AV335" s="13" t="s">
        <v>187</v>
      </c>
      <c r="AW335" s="13" t="s">
        <v>42</v>
      </c>
      <c r="AX335" s="13" t="s">
        <v>90</v>
      </c>
      <c r="AY335" s="163" t="s">
        <v>168</v>
      </c>
    </row>
    <row r="336" spans="2:65" s="1" customFormat="1" ht="16.5" customHeight="1">
      <c r="B336" s="33"/>
      <c r="C336" s="176" t="s">
        <v>596</v>
      </c>
      <c r="D336" s="176" t="s">
        <v>386</v>
      </c>
      <c r="E336" s="177" t="s">
        <v>2174</v>
      </c>
      <c r="F336" s="178" t="s">
        <v>2175</v>
      </c>
      <c r="G336" s="179" t="s">
        <v>430</v>
      </c>
      <c r="H336" s="180">
        <v>5.05</v>
      </c>
      <c r="I336" s="181"/>
      <c r="J336" s="182">
        <f>ROUND(I336*H336,2)</f>
        <v>0</v>
      </c>
      <c r="K336" s="178" t="s">
        <v>44</v>
      </c>
      <c r="L336" s="183"/>
      <c r="M336" s="184" t="s">
        <v>44</v>
      </c>
      <c r="N336" s="185" t="s">
        <v>53</v>
      </c>
      <c r="P336" s="141">
        <f>O336*H336</f>
        <v>0</v>
      </c>
      <c r="Q336" s="141">
        <v>3.7</v>
      </c>
      <c r="R336" s="141">
        <f>Q336*H336</f>
        <v>18.684999999999999</v>
      </c>
      <c r="S336" s="141">
        <v>0</v>
      </c>
      <c r="T336" s="142">
        <f>S336*H336</f>
        <v>0</v>
      </c>
      <c r="AR336" s="143" t="s">
        <v>204</v>
      </c>
      <c r="AT336" s="143" t="s">
        <v>386</v>
      </c>
      <c r="AU336" s="143" t="s">
        <v>21</v>
      </c>
      <c r="AY336" s="17" t="s">
        <v>168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90</v>
      </c>
      <c r="BK336" s="144">
        <f>ROUND(I336*H336,2)</f>
        <v>0</v>
      </c>
      <c r="BL336" s="17" t="s">
        <v>187</v>
      </c>
      <c r="BM336" s="143" t="s">
        <v>2176</v>
      </c>
    </row>
    <row r="337" spans="2:65" s="12" customFormat="1" ht="10.199999999999999">
      <c r="B337" s="149"/>
      <c r="D337" s="145" t="s">
        <v>182</v>
      </c>
      <c r="E337" s="150" t="s">
        <v>44</v>
      </c>
      <c r="F337" s="151" t="s">
        <v>2177</v>
      </c>
      <c r="H337" s="152">
        <v>1.01</v>
      </c>
      <c r="I337" s="153"/>
      <c r="L337" s="149"/>
      <c r="M337" s="154"/>
      <c r="T337" s="155"/>
      <c r="AT337" s="150" t="s">
        <v>182</v>
      </c>
      <c r="AU337" s="150" t="s">
        <v>21</v>
      </c>
      <c r="AV337" s="12" t="s">
        <v>21</v>
      </c>
      <c r="AW337" s="12" t="s">
        <v>42</v>
      </c>
      <c r="AX337" s="12" t="s">
        <v>82</v>
      </c>
      <c r="AY337" s="150" t="s">
        <v>168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2178</v>
      </c>
      <c r="H338" s="152">
        <v>1.01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82</v>
      </c>
      <c r="AY338" s="150" t="s">
        <v>168</v>
      </c>
    </row>
    <row r="339" spans="2:65" s="12" customFormat="1" ht="10.199999999999999">
      <c r="B339" s="149"/>
      <c r="D339" s="145" t="s">
        <v>182</v>
      </c>
      <c r="E339" s="150" t="s">
        <v>44</v>
      </c>
      <c r="F339" s="151" t="s">
        <v>2171</v>
      </c>
      <c r="H339" s="152">
        <v>1.01</v>
      </c>
      <c r="I339" s="153"/>
      <c r="L339" s="149"/>
      <c r="M339" s="154"/>
      <c r="T339" s="155"/>
      <c r="AT339" s="150" t="s">
        <v>182</v>
      </c>
      <c r="AU339" s="150" t="s">
        <v>21</v>
      </c>
      <c r="AV339" s="12" t="s">
        <v>21</v>
      </c>
      <c r="AW339" s="12" t="s">
        <v>42</v>
      </c>
      <c r="AX339" s="12" t="s">
        <v>82</v>
      </c>
      <c r="AY339" s="150" t="s">
        <v>168</v>
      </c>
    </row>
    <row r="340" spans="2:65" s="12" customFormat="1" ht="10.199999999999999">
      <c r="B340" s="149"/>
      <c r="D340" s="145" t="s">
        <v>182</v>
      </c>
      <c r="E340" s="150" t="s">
        <v>44</v>
      </c>
      <c r="F340" s="151" t="s">
        <v>2179</v>
      </c>
      <c r="H340" s="152">
        <v>1.01</v>
      </c>
      <c r="I340" s="153"/>
      <c r="L340" s="149"/>
      <c r="M340" s="154"/>
      <c r="T340" s="155"/>
      <c r="AT340" s="150" t="s">
        <v>182</v>
      </c>
      <c r="AU340" s="150" t="s">
        <v>21</v>
      </c>
      <c r="AV340" s="12" t="s">
        <v>21</v>
      </c>
      <c r="AW340" s="12" t="s">
        <v>42</v>
      </c>
      <c r="AX340" s="12" t="s">
        <v>82</v>
      </c>
      <c r="AY340" s="150" t="s">
        <v>168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2180</v>
      </c>
      <c r="H341" s="152">
        <v>1.01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82</v>
      </c>
      <c r="AY341" s="150" t="s">
        <v>168</v>
      </c>
    </row>
    <row r="342" spans="2:65" s="13" customFormat="1" ht="10.199999999999999">
      <c r="B342" s="162"/>
      <c r="D342" s="145" t="s">
        <v>182</v>
      </c>
      <c r="E342" s="163" t="s">
        <v>44</v>
      </c>
      <c r="F342" s="164" t="s">
        <v>264</v>
      </c>
      <c r="H342" s="165">
        <v>5.05</v>
      </c>
      <c r="I342" s="166"/>
      <c r="L342" s="162"/>
      <c r="M342" s="167"/>
      <c r="T342" s="168"/>
      <c r="AT342" s="163" t="s">
        <v>182</v>
      </c>
      <c r="AU342" s="163" t="s">
        <v>21</v>
      </c>
      <c r="AV342" s="13" t="s">
        <v>187</v>
      </c>
      <c r="AW342" s="13" t="s">
        <v>42</v>
      </c>
      <c r="AX342" s="13" t="s">
        <v>90</v>
      </c>
      <c r="AY342" s="163" t="s">
        <v>168</v>
      </c>
    </row>
    <row r="343" spans="2:65" s="1" customFormat="1" ht="24.15" customHeight="1">
      <c r="B343" s="33"/>
      <c r="C343" s="132" t="s">
        <v>602</v>
      </c>
      <c r="D343" s="132" t="s">
        <v>171</v>
      </c>
      <c r="E343" s="133" t="s">
        <v>2181</v>
      </c>
      <c r="F343" s="134" t="s">
        <v>2182</v>
      </c>
      <c r="G343" s="135" t="s">
        <v>430</v>
      </c>
      <c r="H343" s="136">
        <v>14</v>
      </c>
      <c r="I343" s="137"/>
      <c r="J343" s="138">
        <f>ROUND(I343*H343,2)</f>
        <v>0</v>
      </c>
      <c r="K343" s="134" t="s">
        <v>254</v>
      </c>
      <c r="L343" s="33"/>
      <c r="M343" s="139" t="s">
        <v>44</v>
      </c>
      <c r="N343" s="140" t="s">
        <v>53</v>
      </c>
      <c r="P343" s="141">
        <f>O343*H343</f>
        <v>0</v>
      </c>
      <c r="Q343" s="141">
        <v>0.17488999999999999</v>
      </c>
      <c r="R343" s="141">
        <f>Q343*H343</f>
        <v>2.4484599999999999</v>
      </c>
      <c r="S343" s="141">
        <v>0</v>
      </c>
      <c r="T343" s="142">
        <f>S343*H343</f>
        <v>0</v>
      </c>
      <c r="AR343" s="143" t="s">
        <v>187</v>
      </c>
      <c r="AT343" s="143" t="s">
        <v>171</v>
      </c>
      <c r="AU343" s="143" t="s">
        <v>21</v>
      </c>
      <c r="AY343" s="17" t="s">
        <v>168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90</v>
      </c>
      <c r="BK343" s="144">
        <f>ROUND(I343*H343,2)</f>
        <v>0</v>
      </c>
      <c r="BL343" s="17" t="s">
        <v>187</v>
      </c>
      <c r="BM343" s="143" t="s">
        <v>2183</v>
      </c>
    </row>
    <row r="344" spans="2:65" s="1" customFormat="1" ht="10.199999999999999">
      <c r="B344" s="33"/>
      <c r="D344" s="160" t="s">
        <v>256</v>
      </c>
      <c r="F344" s="161" t="s">
        <v>2184</v>
      </c>
      <c r="I344" s="147"/>
      <c r="L344" s="33"/>
      <c r="M344" s="148"/>
      <c r="T344" s="54"/>
      <c r="AT344" s="17" t="s">
        <v>256</v>
      </c>
      <c r="AU344" s="17" t="s">
        <v>21</v>
      </c>
    </row>
    <row r="345" spans="2:65" s="12" customFormat="1" ht="10.199999999999999">
      <c r="B345" s="149"/>
      <c r="D345" s="145" t="s">
        <v>182</v>
      </c>
      <c r="E345" s="150" t="s">
        <v>44</v>
      </c>
      <c r="F345" s="151" t="s">
        <v>2185</v>
      </c>
      <c r="H345" s="152">
        <v>14</v>
      </c>
      <c r="I345" s="153"/>
      <c r="L345" s="149"/>
      <c r="M345" s="154"/>
      <c r="T345" s="155"/>
      <c r="AT345" s="150" t="s">
        <v>182</v>
      </c>
      <c r="AU345" s="150" t="s">
        <v>21</v>
      </c>
      <c r="AV345" s="12" t="s">
        <v>21</v>
      </c>
      <c r="AW345" s="12" t="s">
        <v>42</v>
      </c>
      <c r="AX345" s="12" t="s">
        <v>90</v>
      </c>
      <c r="AY345" s="150" t="s">
        <v>168</v>
      </c>
    </row>
    <row r="346" spans="2:65" s="1" customFormat="1" ht="16.5" customHeight="1">
      <c r="B346" s="33"/>
      <c r="C346" s="176" t="s">
        <v>608</v>
      </c>
      <c r="D346" s="176" t="s">
        <v>386</v>
      </c>
      <c r="E346" s="177" t="s">
        <v>2186</v>
      </c>
      <c r="F346" s="178" t="s">
        <v>2187</v>
      </c>
      <c r="G346" s="179" t="s">
        <v>267</v>
      </c>
      <c r="H346" s="180">
        <v>51.610999999999997</v>
      </c>
      <c r="I346" s="181"/>
      <c r="J346" s="182">
        <f>ROUND(I346*H346,2)</f>
        <v>0</v>
      </c>
      <c r="K346" s="178" t="s">
        <v>254</v>
      </c>
      <c r="L346" s="183"/>
      <c r="M346" s="184" t="s">
        <v>44</v>
      </c>
      <c r="N346" s="185" t="s">
        <v>53</v>
      </c>
      <c r="P346" s="141">
        <f>O346*H346</f>
        <v>0</v>
      </c>
      <c r="Q346" s="141">
        <v>5.9500000000000004E-3</v>
      </c>
      <c r="R346" s="141">
        <f>Q346*H346</f>
        <v>0.30708544999999998</v>
      </c>
      <c r="S346" s="141">
        <v>0</v>
      </c>
      <c r="T346" s="142">
        <f>S346*H346</f>
        <v>0</v>
      </c>
      <c r="AR346" s="143" t="s">
        <v>204</v>
      </c>
      <c r="AT346" s="143" t="s">
        <v>386</v>
      </c>
      <c r="AU346" s="143" t="s">
        <v>21</v>
      </c>
      <c r="AY346" s="17" t="s">
        <v>168</v>
      </c>
      <c r="BE346" s="144">
        <f>IF(N346="základní",J346,0)</f>
        <v>0</v>
      </c>
      <c r="BF346" s="144">
        <f>IF(N346="snížená",J346,0)</f>
        <v>0</v>
      </c>
      <c r="BG346" s="144">
        <f>IF(N346="zákl. přenesená",J346,0)</f>
        <v>0</v>
      </c>
      <c r="BH346" s="144">
        <f>IF(N346="sníž. přenesená",J346,0)</f>
        <v>0</v>
      </c>
      <c r="BI346" s="144">
        <f>IF(N346="nulová",J346,0)</f>
        <v>0</v>
      </c>
      <c r="BJ346" s="17" t="s">
        <v>90</v>
      </c>
      <c r="BK346" s="144">
        <f>ROUND(I346*H346,2)</f>
        <v>0</v>
      </c>
      <c r="BL346" s="17" t="s">
        <v>187</v>
      </c>
      <c r="BM346" s="143" t="s">
        <v>2188</v>
      </c>
    </row>
    <row r="347" spans="2:65" s="1" customFormat="1" ht="19.2">
      <c r="B347" s="33"/>
      <c r="D347" s="145" t="s">
        <v>177</v>
      </c>
      <c r="F347" s="146" t="s">
        <v>2189</v>
      </c>
      <c r="I347" s="147"/>
      <c r="L347" s="33"/>
      <c r="M347" s="148"/>
      <c r="T347" s="54"/>
      <c r="AT347" s="17" t="s">
        <v>177</v>
      </c>
      <c r="AU347" s="17" t="s">
        <v>21</v>
      </c>
    </row>
    <row r="348" spans="2:65" s="12" customFormat="1" ht="10.199999999999999">
      <c r="B348" s="149"/>
      <c r="D348" s="145" t="s">
        <v>182</v>
      </c>
      <c r="E348" s="150" t="s">
        <v>44</v>
      </c>
      <c r="F348" s="151" t="s">
        <v>2190</v>
      </c>
      <c r="H348" s="152">
        <v>51.610999999999997</v>
      </c>
      <c r="I348" s="153"/>
      <c r="L348" s="149"/>
      <c r="M348" s="154"/>
      <c r="T348" s="155"/>
      <c r="AT348" s="150" t="s">
        <v>182</v>
      </c>
      <c r="AU348" s="150" t="s">
        <v>21</v>
      </c>
      <c r="AV348" s="12" t="s">
        <v>21</v>
      </c>
      <c r="AW348" s="12" t="s">
        <v>42</v>
      </c>
      <c r="AX348" s="12" t="s">
        <v>90</v>
      </c>
      <c r="AY348" s="150" t="s">
        <v>168</v>
      </c>
    </row>
    <row r="349" spans="2:65" s="1" customFormat="1" ht="16.5" customHeight="1">
      <c r="B349" s="33"/>
      <c r="C349" s="176" t="s">
        <v>614</v>
      </c>
      <c r="D349" s="176" t="s">
        <v>386</v>
      </c>
      <c r="E349" s="177" t="s">
        <v>2191</v>
      </c>
      <c r="F349" s="178" t="s">
        <v>2192</v>
      </c>
      <c r="G349" s="179" t="s">
        <v>430</v>
      </c>
      <c r="H349" s="180">
        <v>14.14</v>
      </c>
      <c r="I349" s="181"/>
      <c r="J349" s="182">
        <f>ROUND(I349*H349,2)</f>
        <v>0</v>
      </c>
      <c r="K349" s="178" t="s">
        <v>44</v>
      </c>
      <c r="L349" s="183"/>
      <c r="M349" s="184" t="s">
        <v>44</v>
      </c>
      <c r="N349" s="185" t="s">
        <v>53</v>
      </c>
      <c r="P349" s="141">
        <f>O349*H349</f>
        <v>0</v>
      </c>
      <c r="Q349" s="141">
        <v>9.2999999999999992E-3</v>
      </c>
      <c r="R349" s="141">
        <f>Q349*H349</f>
        <v>0.13150200000000001</v>
      </c>
      <c r="S349" s="141">
        <v>0</v>
      </c>
      <c r="T349" s="142">
        <f>S349*H349</f>
        <v>0</v>
      </c>
      <c r="AR349" s="143" t="s">
        <v>204</v>
      </c>
      <c r="AT349" s="143" t="s">
        <v>386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2193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2194</v>
      </c>
      <c r="H350" s="152">
        <v>14.14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90</v>
      </c>
      <c r="AY350" s="150" t="s">
        <v>168</v>
      </c>
    </row>
    <row r="351" spans="2:65" s="1" customFormat="1" ht="16.5" customHeight="1">
      <c r="B351" s="33"/>
      <c r="C351" s="176" t="s">
        <v>929</v>
      </c>
      <c r="D351" s="176" t="s">
        <v>386</v>
      </c>
      <c r="E351" s="177" t="s">
        <v>2195</v>
      </c>
      <c r="F351" s="178" t="s">
        <v>2196</v>
      </c>
      <c r="G351" s="179" t="s">
        <v>365</v>
      </c>
      <c r="H351" s="180">
        <v>8.9999999999999993E-3</v>
      </c>
      <c r="I351" s="181"/>
      <c r="J351" s="182">
        <f>ROUND(I351*H351,2)</f>
        <v>0</v>
      </c>
      <c r="K351" s="178" t="s">
        <v>254</v>
      </c>
      <c r="L351" s="183"/>
      <c r="M351" s="184" t="s">
        <v>44</v>
      </c>
      <c r="N351" s="185" t="s">
        <v>53</v>
      </c>
      <c r="P351" s="141">
        <f>O351*H351</f>
        <v>0</v>
      </c>
      <c r="Q351" s="141">
        <v>1</v>
      </c>
      <c r="R351" s="141">
        <f>Q351*H351</f>
        <v>8.9999999999999993E-3</v>
      </c>
      <c r="S351" s="141">
        <v>0</v>
      </c>
      <c r="T351" s="142">
        <f>S351*H351</f>
        <v>0</v>
      </c>
      <c r="AR351" s="143" t="s">
        <v>204</v>
      </c>
      <c r="AT351" s="143" t="s">
        <v>386</v>
      </c>
      <c r="AU351" s="143" t="s">
        <v>21</v>
      </c>
      <c r="AY351" s="17" t="s">
        <v>168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90</v>
      </c>
      <c r="BK351" s="144">
        <f>ROUND(I351*H351,2)</f>
        <v>0</v>
      </c>
      <c r="BL351" s="17" t="s">
        <v>187</v>
      </c>
      <c r="BM351" s="143" t="s">
        <v>2197</v>
      </c>
    </row>
    <row r="352" spans="2:65" s="12" customFormat="1" ht="10.199999999999999">
      <c r="B352" s="149"/>
      <c r="D352" s="145" t="s">
        <v>182</v>
      </c>
      <c r="E352" s="150" t="s">
        <v>44</v>
      </c>
      <c r="F352" s="151" t="s">
        <v>2198</v>
      </c>
      <c r="H352" s="152">
        <v>8.9999999999999993E-3</v>
      </c>
      <c r="I352" s="153"/>
      <c r="L352" s="149"/>
      <c r="M352" s="154"/>
      <c r="T352" s="155"/>
      <c r="AT352" s="150" t="s">
        <v>182</v>
      </c>
      <c r="AU352" s="150" t="s">
        <v>21</v>
      </c>
      <c r="AV352" s="12" t="s">
        <v>21</v>
      </c>
      <c r="AW352" s="12" t="s">
        <v>42</v>
      </c>
      <c r="AX352" s="12" t="s">
        <v>90</v>
      </c>
      <c r="AY352" s="150" t="s">
        <v>168</v>
      </c>
    </row>
    <row r="353" spans="2:65" s="1" customFormat="1" ht="16.5" customHeight="1">
      <c r="B353" s="33"/>
      <c r="C353" s="132" t="s">
        <v>933</v>
      </c>
      <c r="D353" s="132" t="s">
        <v>171</v>
      </c>
      <c r="E353" s="133" t="s">
        <v>409</v>
      </c>
      <c r="F353" s="134" t="s">
        <v>410</v>
      </c>
      <c r="G353" s="135" t="s">
        <v>267</v>
      </c>
      <c r="H353" s="136">
        <v>36</v>
      </c>
      <c r="I353" s="137"/>
      <c r="J353" s="138">
        <f>ROUND(I353*H353,2)</f>
        <v>0</v>
      </c>
      <c r="K353" s="134" t="s">
        <v>254</v>
      </c>
      <c r="L353" s="33"/>
      <c r="M353" s="139" t="s">
        <v>44</v>
      </c>
      <c r="N353" s="140" t="s">
        <v>53</v>
      </c>
      <c r="P353" s="141">
        <f>O353*H353</f>
        <v>0</v>
      </c>
      <c r="Q353" s="141">
        <v>0</v>
      </c>
      <c r="R353" s="141">
        <f>Q353*H353</f>
        <v>0</v>
      </c>
      <c r="S353" s="141">
        <v>0</v>
      </c>
      <c r="T353" s="142">
        <f>S353*H353</f>
        <v>0</v>
      </c>
      <c r="AR353" s="143" t="s">
        <v>187</v>
      </c>
      <c r="AT353" s="143" t="s">
        <v>171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2199</v>
      </c>
    </row>
    <row r="354" spans="2:65" s="1" customFormat="1" ht="10.199999999999999">
      <c r="B354" s="33"/>
      <c r="D354" s="160" t="s">
        <v>256</v>
      </c>
      <c r="F354" s="161" t="s">
        <v>412</v>
      </c>
      <c r="I354" s="147"/>
      <c r="L354" s="33"/>
      <c r="M354" s="148"/>
      <c r="T354" s="54"/>
      <c r="AT354" s="17" t="s">
        <v>256</v>
      </c>
      <c r="AU354" s="17" t="s">
        <v>21</v>
      </c>
    </row>
    <row r="355" spans="2:65" s="12" customFormat="1" ht="10.199999999999999">
      <c r="B355" s="149"/>
      <c r="D355" s="145" t="s">
        <v>182</v>
      </c>
      <c r="E355" s="150" t="s">
        <v>44</v>
      </c>
      <c r="F355" s="151" t="s">
        <v>464</v>
      </c>
      <c r="H355" s="152">
        <v>36</v>
      </c>
      <c r="I355" s="153"/>
      <c r="L355" s="149"/>
      <c r="M355" s="154"/>
      <c r="T355" s="155"/>
      <c r="AT355" s="150" t="s">
        <v>182</v>
      </c>
      <c r="AU355" s="150" t="s">
        <v>21</v>
      </c>
      <c r="AV355" s="12" t="s">
        <v>21</v>
      </c>
      <c r="AW355" s="12" t="s">
        <v>42</v>
      </c>
      <c r="AX355" s="12" t="s">
        <v>90</v>
      </c>
      <c r="AY355" s="150" t="s">
        <v>168</v>
      </c>
    </row>
    <row r="356" spans="2:65" s="1" customFormat="1" ht="16.5" customHeight="1">
      <c r="B356" s="33"/>
      <c r="C356" s="132" t="s">
        <v>938</v>
      </c>
      <c r="D356" s="132" t="s">
        <v>171</v>
      </c>
      <c r="E356" s="133" t="s">
        <v>415</v>
      </c>
      <c r="F356" s="134" t="s">
        <v>416</v>
      </c>
      <c r="G356" s="135" t="s">
        <v>267</v>
      </c>
      <c r="H356" s="136">
        <v>36</v>
      </c>
      <c r="I356" s="137"/>
      <c r="J356" s="138">
        <f>ROUND(I356*H356,2)</f>
        <v>0</v>
      </c>
      <c r="K356" s="134" t="s">
        <v>254</v>
      </c>
      <c r="L356" s="33"/>
      <c r="M356" s="139" t="s">
        <v>44</v>
      </c>
      <c r="N356" s="140" t="s">
        <v>53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187</v>
      </c>
      <c r="AT356" s="143" t="s">
        <v>171</v>
      </c>
      <c r="AU356" s="143" t="s">
        <v>21</v>
      </c>
      <c r="AY356" s="17" t="s">
        <v>168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90</v>
      </c>
      <c r="BK356" s="144">
        <f>ROUND(I356*H356,2)</f>
        <v>0</v>
      </c>
      <c r="BL356" s="17" t="s">
        <v>187</v>
      </c>
      <c r="BM356" s="143" t="s">
        <v>2200</v>
      </c>
    </row>
    <row r="357" spans="2:65" s="1" customFormat="1" ht="10.199999999999999">
      <c r="B357" s="33"/>
      <c r="D357" s="160" t="s">
        <v>256</v>
      </c>
      <c r="F357" s="161" t="s">
        <v>418</v>
      </c>
      <c r="I357" s="147"/>
      <c r="L357" s="33"/>
      <c r="M357" s="148"/>
      <c r="T357" s="54"/>
      <c r="AT357" s="17" t="s">
        <v>256</v>
      </c>
      <c r="AU357" s="17" t="s">
        <v>21</v>
      </c>
    </row>
    <row r="358" spans="2:65" s="12" customFormat="1" ht="10.199999999999999">
      <c r="B358" s="149"/>
      <c r="D358" s="145" t="s">
        <v>182</v>
      </c>
      <c r="E358" s="150" t="s">
        <v>44</v>
      </c>
      <c r="F358" s="151" t="s">
        <v>464</v>
      </c>
      <c r="H358" s="152">
        <v>36</v>
      </c>
      <c r="I358" s="153"/>
      <c r="L358" s="149"/>
      <c r="M358" s="154"/>
      <c r="T358" s="155"/>
      <c r="AT358" s="150" t="s">
        <v>182</v>
      </c>
      <c r="AU358" s="150" t="s">
        <v>21</v>
      </c>
      <c r="AV358" s="12" t="s">
        <v>21</v>
      </c>
      <c r="AW358" s="12" t="s">
        <v>42</v>
      </c>
      <c r="AX358" s="12" t="s">
        <v>90</v>
      </c>
      <c r="AY358" s="150" t="s">
        <v>168</v>
      </c>
    </row>
    <row r="359" spans="2:65" s="11" customFormat="1" ht="22.8" customHeight="1">
      <c r="B359" s="120"/>
      <c r="D359" s="121" t="s">
        <v>81</v>
      </c>
      <c r="E359" s="130" t="s">
        <v>187</v>
      </c>
      <c r="F359" s="130" t="s">
        <v>419</v>
      </c>
      <c r="I359" s="123"/>
      <c r="J359" s="131">
        <f>BK359</f>
        <v>0</v>
      </c>
      <c r="L359" s="120"/>
      <c r="M359" s="125"/>
      <c r="P359" s="126">
        <f>SUM(P360:P395)</f>
        <v>0</v>
      </c>
      <c r="R359" s="126">
        <f>SUM(R360:R395)</f>
        <v>0.30097792000000001</v>
      </c>
      <c r="T359" s="127">
        <f>SUM(T360:T395)</f>
        <v>0</v>
      </c>
      <c r="AR359" s="121" t="s">
        <v>90</v>
      </c>
      <c r="AT359" s="128" t="s">
        <v>81</v>
      </c>
      <c r="AU359" s="128" t="s">
        <v>90</v>
      </c>
      <c r="AY359" s="121" t="s">
        <v>168</v>
      </c>
      <c r="BK359" s="129">
        <f>SUM(BK360:BK395)</f>
        <v>0</v>
      </c>
    </row>
    <row r="360" spans="2:65" s="1" customFormat="1" ht="21.75" customHeight="1">
      <c r="B360" s="33"/>
      <c r="C360" s="132" t="s">
        <v>942</v>
      </c>
      <c r="D360" s="132" t="s">
        <v>171</v>
      </c>
      <c r="E360" s="133" t="s">
        <v>421</v>
      </c>
      <c r="F360" s="134" t="s">
        <v>422</v>
      </c>
      <c r="G360" s="135" t="s">
        <v>225</v>
      </c>
      <c r="H360" s="136">
        <v>3</v>
      </c>
      <c r="I360" s="137"/>
      <c r="J360" s="138">
        <f>ROUND(I360*H360,2)</f>
        <v>0</v>
      </c>
      <c r="K360" s="134" t="s">
        <v>254</v>
      </c>
      <c r="L360" s="33"/>
      <c r="M360" s="139" t="s">
        <v>44</v>
      </c>
      <c r="N360" s="140" t="s">
        <v>53</v>
      </c>
      <c r="P360" s="141">
        <f>O360*H360</f>
        <v>0</v>
      </c>
      <c r="Q360" s="141">
        <v>0</v>
      </c>
      <c r="R360" s="141">
        <f>Q360*H360</f>
        <v>0</v>
      </c>
      <c r="S360" s="141">
        <v>0</v>
      </c>
      <c r="T360" s="142">
        <f>S360*H360</f>
        <v>0</v>
      </c>
      <c r="AR360" s="143" t="s">
        <v>187</v>
      </c>
      <c r="AT360" s="143" t="s">
        <v>171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2201</v>
      </c>
    </row>
    <row r="361" spans="2:65" s="1" customFormat="1" ht="10.199999999999999">
      <c r="B361" s="33"/>
      <c r="D361" s="160" t="s">
        <v>256</v>
      </c>
      <c r="F361" s="161" t="s">
        <v>424</v>
      </c>
      <c r="I361" s="147"/>
      <c r="L361" s="33"/>
      <c r="M361" s="148"/>
      <c r="T361" s="54"/>
      <c r="AT361" s="17" t="s">
        <v>256</v>
      </c>
      <c r="AU361" s="17" t="s">
        <v>21</v>
      </c>
    </row>
    <row r="362" spans="2:65" s="12" customFormat="1" ht="10.199999999999999">
      <c r="B362" s="149"/>
      <c r="D362" s="145" t="s">
        <v>182</v>
      </c>
      <c r="E362" s="150" t="s">
        <v>44</v>
      </c>
      <c r="F362" s="151" t="s">
        <v>2202</v>
      </c>
      <c r="H362" s="152">
        <v>3</v>
      </c>
      <c r="I362" s="153"/>
      <c r="L362" s="149"/>
      <c r="M362" s="154"/>
      <c r="T362" s="155"/>
      <c r="AT362" s="150" t="s">
        <v>182</v>
      </c>
      <c r="AU362" s="150" t="s">
        <v>21</v>
      </c>
      <c r="AV362" s="12" t="s">
        <v>21</v>
      </c>
      <c r="AW362" s="12" t="s">
        <v>42</v>
      </c>
      <c r="AX362" s="12" t="s">
        <v>90</v>
      </c>
      <c r="AY362" s="150" t="s">
        <v>168</v>
      </c>
    </row>
    <row r="363" spans="2:65" s="1" customFormat="1" ht="16.5" customHeight="1">
      <c r="B363" s="33"/>
      <c r="C363" s="132" t="s">
        <v>948</v>
      </c>
      <c r="D363" s="132" t="s">
        <v>171</v>
      </c>
      <c r="E363" s="133" t="s">
        <v>428</v>
      </c>
      <c r="F363" s="134" t="s">
        <v>429</v>
      </c>
      <c r="G363" s="135" t="s">
        <v>430</v>
      </c>
      <c r="H363" s="136">
        <v>1</v>
      </c>
      <c r="I363" s="137"/>
      <c r="J363" s="138">
        <f>ROUND(I363*H363,2)</f>
        <v>0</v>
      </c>
      <c r="K363" s="134" t="s">
        <v>254</v>
      </c>
      <c r="L363" s="33"/>
      <c r="M363" s="139" t="s">
        <v>44</v>
      </c>
      <c r="N363" s="140" t="s">
        <v>53</v>
      </c>
      <c r="P363" s="141">
        <f>O363*H363</f>
        <v>0</v>
      </c>
      <c r="Q363" s="141">
        <v>8.7419999999999998E-2</v>
      </c>
      <c r="R363" s="141">
        <f>Q363*H363</f>
        <v>8.7419999999999998E-2</v>
      </c>
      <c r="S363" s="141">
        <v>0</v>
      </c>
      <c r="T363" s="142">
        <f>S363*H363</f>
        <v>0</v>
      </c>
      <c r="AR363" s="143" t="s">
        <v>187</v>
      </c>
      <c r="AT363" s="143" t="s">
        <v>171</v>
      </c>
      <c r="AU363" s="143" t="s">
        <v>21</v>
      </c>
      <c r="AY363" s="17" t="s">
        <v>168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7" t="s">
        <v>90</v>
      </c>
      <c r="BK363" s="144">
        <f>ROUND(I363*H363,2)</f>
        <v>0</v>
      </c>
      <c r="BL363" s="17" t="s">
        <v>187</v>
      </c>
      <c r="BM363" s="143" t="s">
        <v>2203</v>
      </c>
    </row>
    <row r="364" spans="2:65" s="1" customFormat="1" ht="10.199999999999999">
      <c r="B364" s="33"/>
      <c r="D364" s="160" t="s">
        <v>256</v>
      </c>
      <c r="F364" s="161" t="s">
        <v>432</v>
      </c>
      <c r="I364" s="147"/>
      <c r="L364" s="33"/>
      <c r="M364" s="148"/>
      <c r="T364" s="54"/>
      <c r="AT364" s="17" t="s">
        <v>256</v>
      </c>
      <c r="AU364" s="17" t="s">
        <v>21</v>
      </c>
    </row>
    <row r="365" spans="2:65" s="12" customFormat="1" ht="10.199999999999999">
      <c r="B365" s="149"/>
      <c r="D365" s="145" t="s">
        <v>182</v>
      </c>
      <c r="E365" s="150" t="s">
        <v>44</v>
      </c>
      <c r="F365" s="151" t="s">
        <v>90</v>
      </c>
      <c r="H365" s="152">
        <v>1</v>
      </c>
      <c r="I365" s="153"/>
      <c r="L365" s="149"/>
      <c r="M365" s="154"/>
      <c r="T365" s="155"/>
      <c r="AT365" s="150" t="s">
        <v>182</v>
      </c>
      <c r="AU365" s="150" t="s">
        <v>21</v>
      </c>
      <c r="AV365" s="12" t="s">
        <v>21</v>
      </c>
      <c r="AW365" s="12" t="s">
        <v>42</v>
      </c>
      <c r="AX365" s="12" t="s">
        <v>90</v>
      </c>
      <c r="AY365" s="150" t="s">
        <v>168</v>
      </c>
    </row>
    <row r="366" spans="2:65" s="1" customFormat="1" ht="16.5" customHeight="1">
      <c r="B366" s="33"/>
      <c r="C366" s="176" t="s">
        <v>953</v>
      </c>
      <c r="D366" s="176" t="s">
        <v>386</v>
      </c>
      <c r="E366" s="177" t="s">
        <v>440</v>
      </c>
      <c r="F366" s="178" t="s">
        <v>441</v>
      </c>
      <c r="G366" s="179" t="s">
        <v>430</v>
      </c>
      <c r="H366" s="180">
        <v>1.01</v>
      </c>
      <c r="I366" s="181"/>
      <c r="J366" s="182">
        <f>ROUND(I366*H366,2)</f>
        <v>0</v>
      </c>
      <c r="K366" s="178" t="s">
        <v>254</v>
      </c>
      <c r="L366" s="183"/>
      <c r="M366" s="184" t="s">
        <v>44</v>
      </c>
      <c r="N366" s="185" t="s">
        <v>53</v>
      </c>
      <c r="P366" s="141">
        <f>O366*H366</f>
        <v>0</v>
      </c>
      <c r="Q366" s="141">
        <v>0.04</v>
      </c>
      <c r="R366" s="141">
        <f>Q366*H366</f>
        <v>4.0399999999999998E-2</v>
      </c>
      <c r="S366" s="141">
        <v>0</v>
      </c>
      <c r="T366" s="142">
        <f>S366*H366</f>
        <v>0</v>
      </c>
      <c r="AR366" s="143" t="s">
        <v>204</v>
      </c>
      <c r="AT366" s="143" t="s">
        <v>386</v>
      </c>
      <c r="AU366" s="143" t="s">
        <v>21</v>
      </c>
      <c r="AY366" s="17" t="s">
        <v>168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90</v>
      </c>
      <c r="BK366" s="144">
        <f>ROUND(I366*H366,2)</f>
        <v>0</v>
      </c>
      <c r="BL366" s="17" t="s">
        <v>187</v>
      </c>
      <c r="BM366" s="143" t="s">
        <v>2204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438</v>
      </c>
      <c r="H367" s="152">
        <v>1.01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24.15" customHeight="1">
      <c r="B368" s="33"/>
      <c r="C368" s="132" t="s">
        <v>959</v>
      </c>
      <c r="D368" s="132" t="s">
        <v>171</v>
      </c>
      <c r="E368" s="133" t="s">
        <v>2205</v>
      </c>
      <c r="F368" s="134" t="s">
        <v>2206</v>
      </c>
      <c r="G368" s="135" t="s">
        <v>225</v>
      </c>
      <c r="H368" s="136">
        <v>0.754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0</v>
      </c>
      <c r="R368" s="141">
        <f>Q368*H368</f>
        <v>0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2207</v>
      </c>
    </row>
    <row r="369" spans="2:65" s="1" customFormat="1" ht="10.199999999999999">
      <c r="B369" s="33"/>
      <c r="D369" s="160" t="s">
        <v>256</v>
      </c>
      <c r="F369" s="161" t="s">
        <v>2208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2209</v>
      </c>
      <c r="H370" s="152">
        <v>0.754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82</v>
      </c>
      <c r="AY370" s="150" t="s">
        <v>168</v>
      </c>
    </row>
    <row r="371" spans="2:65" s="13" customFormat="1" ht="10.199999999999999">
      <c r="B371" s="162"/>
      <c r="D371" s="145" t="s">
        <v>182</v>
      </c>
      <c r="E371" s="163" t="s">
        <v>44</v>
      </c>
      <c r="F371" s="164" t="s">
        <v>264</v>
      </c>
      <c r="H371" s="165">
        <v>0.754</v>
      </c>
      <c r="I371" s="166"/>
      <c r="L371" s="162"/>
      <c r="M371" s="167"/>
      <c r="T371" s="168"/>
      <c r="AT371" s="163" t="s">
        <v>182</v>
      </c>
      <c r="AU371" s="163" t="s">
        <v>21</v>
      </c>
      <c r="AV371" s="13" t="s">
        <v>187</v>
      </c>
      <c r="AW371" s="13" t="s">
        <v>42</v>
      </c>
      <c r="AX371" s="13" t="s">
        <v>90</v>
      </c>
      <c r="AY371" s="163" t="s">
        <v>168</v>
      </c>
    </row>
    <row r="372" spans="2:65" s="1" customFormat="1" ht="24.15" customHeight="1">
      <c r="B372" s="33"/>
      <c r="C372" s="132" t="s">
        <v>964</v>
      </c>
      <c r="D372" s="132" t="s">
        <v>171</v>
      </c>
      <c r="E372" s="133" t="s">
        <v>758</v>
      </c>
      <c r="F372" s="134" t="s">
        <v>759</v>
      </c>
      <c r="G372" s="135" t="s">
        <v>225</v>
      </c>
      <c r="H372" s="136">
        <v>13.303000000000001</v>
      </c>
      <c r="I372" s="137"/>
      <c r="J372" s="138">
        <f>ROUND(I372*H372,2)</f>
        <v>0</v>
      </c>
      <c r="K372" s="134" t="s">
        <v>254</v>
      </c>
      <c r="L372" s="33"/>
      <c r="M372" s="139" t="s">
        <v>44</v>
      </c>
      <c r="N372" s="140" t="s">
        <v>53</v>
      </c>
      <c r="P372" s="141">
        <f>O372*H372</f>
        <v>0</v>
      </c>
      <c r="Q372" s="141">
        <v>0</v>
      </c>
      <c r="R372" s="141">
        <f>Q372*H372</f>
        <v>0</v>
      </c>
      <c r="S372" s="141">
        <v>0</v>
      </c>
      <c r="T372" s="142">
        <f>S372*H372</f>
        <v>0</v>
      </c>
      <c r="AR372" s="143" t="s">
        <v>187</v>
      </c>
      <c r="AT372" s="143" t="s">
        <v>171</v>
      </c>
      <c r="AU372" s="143" t="s">
        <v>21</v>
      </c>
      <c r="AY372" s="17" t="s">
        <v>168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90</v>
      </c>
      <c r="BK372" s="144">
        <f>ROUND(I372*H372,2)</f>
        <v>0</v>
      </c>
      <c r="BL372" s="17" t="s">
        <v>187</v>
      </c>
      <c r="BM372" s="143" t="s">
        <v>2210</v>
      </c>
    </row>
    <row r="373" spans="2:65" s="1" customFormat="1" ht="10.199999999999999">
      <c r="B373" s="33"/>
      <c r="D373" s="160" t="s">
        <v>256</v>
      </c>
      <c r="F373" s="161" t="s">
        <v>761</v>
      </c>
      <c r="I373" s="147"/>
      <c r="L373" s="33"/>
      <c r="M373" s="148"/>
      <c r="T373" s="54"/>
      <c r="AT373" s="17" t="s">
        <v>256</v>
      </c>
      <c r="AU373" s="17" t="s">
        <v>21</v>
      </c>
    </row>
    <row r="374" spans="2:65" s="12" customFormat="1" ht="10.199999999999999">
      <c r="B374" s="149"/>
      <c r="D374" s="145" t="s">
        <v>182</v>
      </c>
      <c r="E374" s="150" t="s">
        <v>44</v>
      </c>
      <c r="F374" s="151" t="s">
        <v>2211</v>
      </c>
      <c r="H374" s="152">
        <v>13</v>
      </c>
      <c r="I374" s="153"/>
      <c r="L374" s="149"/>
      <c r="M374" s="154"/>
      <c r="T374" s="155"/>
      <c r="AT374" s="150" t="s">
        <v>182</v>
      </c>
      <c r="AU374" s="150" t="s">
        <v>21</v>
      </c>
      <c r="AV374" s="12" t="s">
        <v>21</v>
      </c>
      <c r="AW374" s="12" t="s">
        <v>42</v>
      </c>
      <c r="AX374" s="12" t="s">
        <v>82</v>
      </c>
      <c r="AY374" s="150" t="s">
        <v>168</v>
      </c>
    </row>
    <row r="375" spans="2:65" s="12" customFormat="1" ht="10.199999999999999">
      <c r="B375" s="149"/>
      <c r="D375" s="145" t="s">
        <v>182</v>
      </c>
      <c r="E375" s="150" t="s">
        <v>44</v>
      </c>
      <c r="F375" s="151" t="s">
        <v>2212</v>
      </c>
      <c r="H375" s="152">
        <v>5.3999999999999999E-2</v>
      </c>
      <c r="I375" s="153"/>
      <c r="L375" s="149"/>
      <c r="M375" s="154"/>
      <c r="T375" s="155"/>
      <c r="AT375" s="150" t="s">
        <v>182</v>
      </c>
      <c r="AU375" s="150" t="s">
        <v>21</v>
      </c>
      <c r="AV375" s="12" t="s">
        <v>21</v>
      </c>
      <c r="AW375" s="12" t="s">
        <v>42</v>
      </c>
      <c r="AX375" s="12" t="s">
        <v>82</v>
      </c>
      <c r="AY375" s="150" t="s">
        <v>168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2213</v>
      </c>
      <c r="H376" s="152">
        <v>0.249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82</v>
      </c>
      <c r="AY376" s="150" t="s">
        <v>168</v>
      </c>
    </row>
    <row r="377" spans="2:65" s="13" customFormat="1" ht="10.199999999999999">
      <c r="B377" s="162"/>
      <c r="D377" s="145" t="s">
        <v>182</v>
      </c>
      <c r="E377" s="163" t="s">
        <v>44</v>
      </c>
      <c r="F377" s="164" t="s">
        <v>264</v>
      </c>
      <c r="H377" s="165">
        <v>13.303000000000001</v>
      </c>
      <c r="I377" s="166"/>
      <c r="L377" s="162"/>
      <c r="M377" s="167"/>
      <c r="T377" s="168"/>
      <c r="AT377" s="163" t="s">
        <v>182</v>
      </c>
      <c r="AU377" s="163" t="s">
        <v>21</v>
      </c>
      <c r="AV377" s="13" t="s">
        <v>187</v>
      </c>
      <c r="AW377" s="13" t="s">
        <v>42</v>
      </c>
      <c r="AX377" s="13" t="s">
        <v>90</v>
      </c>
      <c r="AY377" s="163" t="s">
        <v>168</v>
      </c>
    </row>
    <row r="378" spans="2:65" s="1" customFormat="1" ht="16.5" customHeight="1">
      <c r="B378" s="33"/>
      <c r="C378" s="132" t="s">
        <v>969</v>
      </c>
      <c r="D378" s="132" t="s">
        <v>171</v>
      </c>
      <c r="E378" s="133" t="s">
        <v>767</v>
      </c>
      <c r="F378" s="134" t="s">
        <v>768</v>
      </c>
      <c r="G378" s="135" t="s">
        <v>253</v>
      </c>
      <c r="H378" s="136">
        <v>13.039</v>
      </c>
      <c r="I378" s="137"/>
      <c r="J378" s="138">
        <f>ROUND(I378*H378,2)</f>
        <v>0</v>
      </c>
      <c r="K378" s="134" t="s">
        <v>254</v>
      </c>
      <c r="L378" s="33"/>
      <c r="M378" s="139" t="s">
        <v>44</v>
      </c>
      <c r="N378" s="140" t="s">
        <v>53</v>
      </c>
      <c r="P378" s="141">
        <f>O378*H378</f>
        <v>0</v>
      </c>
      <c r="Q378" s="141">
        <v>1.328E-2</v>
      </c>
      <c r="R378" s="141">
        <f>Q378*H378</f>
        <v>0.17315791999999999</v>
      </c>
      <c r="S378" s="141">
        <v>0</v>
      </c>
      <c r="T378" s="142">
        <f>S378*H378</f>
        <v>0</v>
      </c>
      <c r="AR378" s="143" t="s">
        <v>187</v>
      </c>
      <c r="AT378" s="143" t="s">
        <v>171</v>
      </c>
      <c r="AU378" s="143" t="s">
        <v>21</v>
      </c>
      <c r="AY378" s="17" t="s">
        <v>168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90</v>
      </c>
      <c r="BK378" s="144">
        <f>ROUND(I378*H378,2)</f>
        <v>0</v>
      </c>
      <c r="BL378" s="17" t="s">
        <v>187</v>
      </c>
      <c r="BM378" s="143" t="s">
        <v>2214</v>
      </c>
    </row>
    <row r="379" spans="2:65" s="1" customFormat="1" ht="10.199999999999999">
      <c r="B379" s="33"/>
      <c r="D379" s="160" t="s">
        <v>256</v>
      </c>
      <c r="F379" s="161" t="s">
        <v>770</v>
      </c>
      <c r="I379" s="147"/>
      <c r="L379" s="33"/>
      <c r="M379" s="148"/>
      <c r="T379" s="54"/>
      <c r="AT379" s="17" t="s">
        <v>256</v>
      </c>
      <c r="AU379" s="17" t="s">
        <v>21</v>
      </c>
    </row>
    <row r="380" spans="2:65" s="12" customFormat="1" ht="10.199999999999999">
      <c r="B380" s="149"/>
      <c r="D380" s="145" t="s">
        <v>182</v>
      </c>
      <c r="E380" s="150" t="s">
        <v>44</v>
      </c>
      <c r="F380" s="151" t="s">
        <v>2215</v>
      </c>
      <c r="H380" s="152">
        <v>10.4</v>
      </c>
      <c r="I380" s="153"/>
      <c r="L380" s="149"/>
      <c r="M380" s="154"/>
      <c r="T380" s="155"/>
      <c r="AT380" s="150" t="s">
        <v>182</v>
      </c>
      <c r="AU380" s="150" t="s">
        <v>21</v>
      </c>
      <c r="AV380" s="12" t="s">
        <v>21</v>
      </c>
      <c r="AW380" s="12" t="s">
        <v>42</v>
      </c>
      <c r="AX380" s="12" t="s">
        <v>82</v>
      </c>
      <c r="AY380" s="150" t="s">
        <v>168</v>
      </c>
    </row>
    <row r="381" spans="2:65" s="12" customFormat="1" ht="10.199999999999999">
      <c r="B381" s="149"/>
      <c r="D381" s="145" t="s">
        <v>182</v>
      </c>
      <c r="E381" s="150" t="s">
        <v>44</v>
      </c>
      <c r="F381" s="151" t="s">
        <v>2216</v>
      </c>
      <c r="H381" s="152">
        <v>0.48699999999999999</v>
      </c>
      <c r="I381" s="153"/>
      <c r="L381" s="149"/>
      <c r="M381" s="154"/>
      <c r="T381" s="155"/>
      <c r="AT381" s="150" t="s">
        <v>182</v>
      </c>
      <c r="AU381" s="150" t="s">
        <v>21</v>
      </c>
      <c r="AV381" s="12" t="s">
        <v>21</v>
      </c>
      <c r="AW381" s="12" t="s">
        <v>42</v>
      </c>
      <c r="AX381" s="12" t="s">
        <v>82</v>
      </c>
      <c r="AY381" s="150" t="s">
        <v>168</v>
      </c>
    </row>
    <row r="382" spans="2:65" s="12" customFormat="1" ht="10.199999999999999">
      <c r="B382" s="149"/>
      <c r="D382" s="145" t="s">
        <v>182</v>
      </c>
      <c r="E382" s="150" t="s">
        <v>44</v>
      </c>
      <c r="F382" s="151" t="s">
        <v>2217</v>
      </c>
      <c r="H382" s="152">
        <v>2.1520000000000001</v>
      </c>
      <c r="I382" s="153"/>
      <c r="L382" s="149"/>
      <c r="M382" s="154"/>
      <c r="T382" s="155"/>
      <c r="AT382" s="150" t="s">
        <v>182</v>
      </c>
      <c r="AU382" s="150" t="s">
        <v>21</v>
      </c>
      <c r="AV382" s="12" t="s">
        <v>21</v>
      </c>
      <c r="AW382" s="12" t="s">
        <v>42</v>
      </c>
      <c r="AX382" s="12" t="s">
        <v>82</v>
      </c>
      <c r="AY382" s="150" t="s">
        <v>168</v>
      </c>
    </row>
    <row r="383" spans="2:65" s="13" customFormat="1" ht="10.199999999999999">
      <c r="B383" s="162"/>
      <c r="D383" s="145" t="s">
        <v>182</v>
      </c>
      <c r="E383" s="163" t="s">
        <v>44</v>
      </c>
      <c r="F383" s="164" t="s">
        <v>264</v>
      </c>
      <c r="H383" s="165">
        <v>13.039000000000001</v>
      </c>
      <c r="I383" s="166"/>
      <c r="L383" s="162"/>
      <c r="M383" s="167"/>
      <c r="T383" s="168"/>
      <c r="AT383" s="163" t="s">
        <v>182</v>
      </c>
      <c r="AU383" s="163" t="s">
        <v>21</v>
      </c>
      <c r="AV383" s="13" t="s">
        <v>187</v>
      </c>
      <c r="AW383" s="13" t="s">
        <v>42</v>
      </c>
      <c r="AX383" s="13" t="s">
        <v>90</v>
      </c>
      <c r="AY383" s="163" t="s">
        <v>168</v>
      </c>
    </row>
    <row r="384" spans="2:65" s="1" customFormat="1" ht="16.5" customHeight="1">
      <c r="B384" s="33"/>
      <c r="C384" s="132" t="s">
        <v>975</v>
      </c>
      <c r="D384" s="132" t="s">
        <v>171</v>
      </c>
      <c r="E384" s="133" t="s">
        <v>776</v>
      </c>
      <c r="F384" s="134" t="s">
        <v>777</v>
      </c>
      <c r="G384" s="135" t="s">
        <v>253</v>
      </c>
      <c r="H384" s="136">
        <v>13.039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0</v>
      </c>
      <c r="R384" s="141">
        <f>Q384*H384</f>
        <v>0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2218</v>
      </c>
    </row>
    <row r="385" spans="2:65" s="1" customFormat="1" ht="10.199999999999999">
      <c r="B385" s="33"/>
      <c r="D385" s="160" t="s">
        <v>256</v>
      </c>
      <c r="F385" s="161" t="s">
        <v>779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2215</v>
      </c>
      <c r="H386" s="152">
        <v>10.4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82</v>
      </c>
      <c r="AY386" s="150" t="s">
        <v>168</v>
      </c>
    </row>
    <row r="387" spans="2:65" s="12" customFormat="1" ht="10.199999999999999">
      <c r="B387" s="149"/>
      <c r="D387" s="145" t="s">
        <v>182</v>
      </c>
      <c r="E387" s="150" t="s">
        <v>44</v>
      </c>
      <c r="F387" s="151" t="s">
        <v>2216</v>
      </c>
      <c r="H387" s="152">
        <v>0.48699999999999999</v>
      </c>
      <c r="I387" s="153"/>
      <c r="L387" s="149"/>
      <c r="M387" s="154"/>
      <c r="T387" s="155"/>
      <c r="AT387" s="150" t="s">
        <v>182</v>
      </c>
      <c r="AU387" s="150" t="s">
        <v>21</v>
      </c>
      <c r="AV387" s="12" t="s">
        <v>21</v>
      </c>
      <c r="AW387" s="12" t="s">
        <v>42</v>
      </c>
      <c r="AX387" s="12" t="s">
        <v>82</v>
      </c>
      <c r="AY387" s="150" t="s">
        <v>168</v>
      </c>
    </row>
    <row r="388" spans="2:65" s="12" customFormat="1" ht="10.199999999999999">
      <c r="B388" s="149"/>
      <c r="D388" s="145" t="s">
        <v>182</v>
      </c>
      <c r="E388" s="150" t="s">
        <v>44</v>
      </c>
      <c r="F388" s="151" t="s">
        <v>2217</v>
      </c>
      <c r="H388" s="152">
        <v>2.1520000000000001</v>
      </c>
      <c r="I388" s="153"/>
      <c r="L388" s="149"/>
      <c r="M388" s="154"/>
      <c r="T388" s="155"/>
      <c r="AT388" s="150" t="s">
        <v>182</v>
      </c>
      <c r="AU388" s="150" t="s">
        <v>21</v>
      </c>
      <c r="AV388" s="12" t="s">
        <v>21</v>
      </c>
      <c r="AW388" s="12" t="s">
        <v>42</v>
      </c>
      <c r="AX388" s="12" t="s">
        <v>82</v>
      </c>
      <c r="AY388" s="150" t="s">
        <v>168</v>
      </c>
    </row>
    <row r="389" spans="2:65" s="13" customFormat="1" ht="10.199999999999999">
      <c r="B389" s="162"/>
      <c r="D389" s="145" t="s">
        <v>182</v>
      </c>
      <c r="E389" s="163" t="s">
        <v>44</v>
      </c>
      <c r="F389" s="164" t="s">
        <v>264</v>
      </c>
      <c r="H389" s="165">
        <v>13.039000000000001</v>
      </c>
      <c r="I389" s="166"/>
      <c r="L389" s="162"/>
      <c r="M389" s="167"/>
      <c r="T389" s="168"/>
      <c r="AT389" s="163" t="s">
        <v>182</v>
      </c>
      <c r="AU389" s="163" t="s">
        <v>21</v>
      </c>
      <c r="AV389" s="13" t="s">
        <v>187</v>
      </c>
      <c r="AW389" s="13" t="s">
        <v>42</v>
      </c>
      <c r="AX389" s="13" t="s">
        <v>90</v>
      </c>
      <c r="AY389" s="163" t="s">
        <v>168</v>
      </c>
    </row>
    <row r="390" spans="2:65" s="1" customFormat="1" ht="16.5" customHeight="1">
      <c r="B390" s="33"/>
      <c r="C390" s="132" t="s">
        <v>979</v>
      </c>
      <c r="D390" s="132" t="s">
        <v>171</v>
      </c>
      <c r="E390" s="133" t="s">
        <v>2219</v>
      </c>
      <c r="F390" s="134" t="s">
        <v>2220</v>
      </c>
      <c r="G390" s="135" t="s">
        <v>225</v>
      </c>
      <c r="H390" s="136">
        <v>0.78800000000000003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2221</v>
      </c>
    </row>
    <row r="391" spans="2:65" s="1" customFormat="1" ht="10.199999999999999">
      <c r="B391" s="33"/>
      <c r="D391" s="160" t="s">
        <v>256</v>
      </c>
      <c r="F391" s="161" t="s">
        <v>2222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2223</v>
      </c>
      <c r="H392" s="152">
        <v>0.78800000000000003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" customFormat="1" ht="16.5" customHeight="1">
      <c r="B393" s="33"/>
      <c r="C393" s="132" t="s">
        <v>983</v>
      </c>
      <c r="D393" s="132" t="s">
        <v>171</v>
      </c>
      <c r="E393" s="133" t="s">
        <v>2224</v>
      </c>
      <c r="F393" s="134" t="s">
        <v>2225</v>
      </c>
      <c r="G393" s="135" t="s">
        <v>225</v>
      </c>
      <c r="H393" s="136">
        <v>1.575</v>
      </c>
      <c r="I393" s="137"/>
      <c r="J393" s="138">
        <f>ROUND(I393*H393,2)</f>
        <v>0</v>
      </c>
      <c r="K393" s="134" t="s">
        <v>254</v>
      </c>
      <c r="L393" s="33"/>
      <c r="M393" s="139" t="s">
        <v>44</v>
      </c>
      <c r="N393" s="140" t="s">
        <v>53</v>
      </c>
      <c r="P393" s="141">
        <f>O393*H393</f>
        <v>0</v>
      </c>
      <c r="Q393" s="141">
        <v>0</v>
      </c>
      <c r="R393" s="141">
        <f>Q393*H393</f>
        <v>0</v>
      </c>
      <c r="S393" s="141">
        <v>0</v>
      </c>
      <c r="T393" s="142">
        <f>S393*H393</f>
        <v>0</v>
      </c>
      <c r="AR393" s="143" t="s">
        <v>187</v>
      </c>
      <c r="AT393" s="143" t="s">
        <v>171</v>
      </c>
      <c r="AU393" s="143" t="s">
        <v>21</v>
      </c>
      <c r="AY393" s="17" t="s">
        <v>168</v>
      </c>
      <c r="BE393" s="144">
        <f>IF(N393="základní",J393,0)</f>
        <v>0</v>
      </c>
      <c r="BF393" s="144">
        <f>IF(N393="snížená",J393,0)</f>
        <v>0</v>
      </c>
      <c r="BG393" s="144">
        <f>IF(N393="zákl. přenesená",J393,0)</f>
        <v>0</v>
      </c>
      <c r="BH393" s="144">
        <f>IF(N393="sníž. přenesená",J393,0)</f>
        <v>0</v>
      </c>
      <c r="BI393" s="144">
        <f>IF(N393="nulová",J393,0)</f>
        <v>0</v>
      </c>
      <c r="BJ393" s="17" t="s">
        <v>90</v>
      </c>
      <c r="BK393" s="144">
        <f>ROUND(I393*H393,2)</f>
        <v>0</v>
      </c>
      <c r="BL393" s="17" t="s">
        <v>187</v>
      </c>
      <c r="BM393" s="143" t="s">
        <v>2226</v>
      </c>
    </row>
    <row r="394" spans="2:65" s="1" customFormat="1" ht="10.199999999999999">
      <c r="B394" s="33"/>
      <c r="D394" s="160" t="s">
        <v>256</v>
      </c>
      <c r="F394" s="161" t="s">
        <v>2227</v>
      </c>
      <c r="I394" s="147"/>
      <c r="L394" s="33"/>
      <c r="M394" s="148"/>
      <c r="T394" s="54"/>
      <c r="AT394" s="17" t="s">
        <v>256</v>
      </c>
      <c r="AU394" s="17" t="s">
        <v>21</v>
      </c>
    </row>
    <row r="395" spans="2:65" s="12" customFormat="1" ht="10.199999999999999">
      <c r="B395" s="149"/>
      <c r="D395" s="145" t="s">
        <v>182</v>
      </c>
      <c r="E395" s="150" t="s">
        <v>44</v>
      </c>
      <c r="F395" s="151" t="s">
        <v>2228</v>
      </c>
      <c r="H395" s="152">
        <v>1.575</v>
      </c>
      <c r="I395" s="153"/>
      <c r="L395" s="149"/>
      <c r="M395" s="154"/>
      <c r="T395" s="155"/>
      <c r="AT395" s="150" t="s">
        <v>182</v>
      </c>
      <c r="AU395" s="150" t="s">
        <v>21</v>
      </c>
      <c r="AV395" s="12" t="s">
        <v>21</v>
      </c>
      <c r="AW395" s="12" t="s">
        <v>42</v>
      </c>
      <c r="AX395" s="12" t="s">
        <v>90</v>
      </c>
      <c r="AY395" s="150" t="s">
        <v>168</v>
      </c>
    </row>
    <row r="396" spans="2:65" s="11" customFormat="1" ht="22.8" customHeight="1">
      <c r="B396" s="120"/>
      <c r="D396" s="121" t="s">
        <v>81</v>
      </c>
      <c r="E396" s="130" t="s">
        <v>167</v>
      </c>
      <c r="F396" s="130" t="s">
        <v>463</v>
      </c>
      <c r="I396" s="123"/>
      <c r="J396" s="131">
        <f>BK396</f>
        <v>0</v>
      </c>
      <c r="L396" s="120"/>
      <c r="M396" s="125"/>
      <c r="P396" s="126">
        <f>SUM(P397:P411)</f>
        <v>0</v>
      </c>
      <c r="R396" s="126">
        <f>SUM(R397:R411)</f>
        <v>5.5341150799999994</v>
      </c>
      <c r="T396" s="127">
        <f>SUM(T397:T411)</f>
        <v>0</v>
      </c>
      <c r="AR396" s="121" t="s">
        <v>90</v>
      </c>
      <c r="AT396" s="128" t="s">
        <v>81</v>
      </c>
      <c r="AU396" s="128" t="s">
        <v>90</v>
      </c>
      <c r="AY396" s="121" t="s">
        <v>168</v>
      </c>
      <c r="BK396" s="129">
        <f>SUM(BK397:BK411)</f>
        <v>0</v>
      </c>
    </row>
    <row r="397" spans="2:65" s="1" customFormat="1" ht="24.15" customHeight="1">
      <c r="B397" s="33"/>
      <c r="C397" s="132" t="s">
        <v>988</v>
      </c>
      <c r="D397" s="132" t="s">
        <v>171</v>
      </c>
      <c r="E397" s="133" t="s">
        <v>2229</v>
      </c>
      <c r="F397" s="134" t="s">
        <v>2230</v>
      </c>
      <c r="G397" s="135" t="s">
        <v>253</v>
      </c>
      <c r="H397" s="136">
        <v>5.0270000000000001</v>
      </c>
      <c r="I397" s="137"/>
      <c r="J397" s="138">
        <f>ROUND(I397*H397,2)</f>
        <v>0</v>
      </c>
      <c r="K397" s="134" t="s">
        <v>254</v>
      </c>
      <c r="L397" s="33"/>
      <c r="M397" s="139" t="s">
        <v>44</v>
      </c>
      <c r="N397" s="140" t="s">
        <v>53</v>
      </c>
      <c r="P397" s="141">
        <f>O397*H397</f>
        <v>0</v>
      </c>
      <c r="Q397" s="141">
        <v>0.13403999999999999</v>
      </c>
      <c r="R397" s="141">
        <f>Q397*H397</f>
        <v>0.67381908000000001</v>
      </c>
      <c r="S397" s="141">
        <v>0</v>
      </c>
      <c r="T397" s="142">
        <f>S397*H397</f>
        <v>0</v>
      </c>
      <c r="AR397" s="143" t="s">
        <v>187</v>
      </c>
      <c r="AT397" s="143" t="s">
        <v>171</v>
      </c>
      <c r="AU397" s="143" t="s">
        <v>21</v>
      </c>
      <c r="AY397" s="17" t="s">
        <v>168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90</v>
      </c>
      <c r="BK397" s="144">
        <f>ROUND(I397*H397,2)</f>
        <v>0</v>
      </c>
      <c r="BL397" s="17" t="s">
        <v>187</v>
      </c>
      <c r="BM397" s="143" t="s">
        <v>2231</v>
      </c>
    </row>
    <row r="398" spans="2:65" s="1" customFormat="1" ht="10.199999999999999">
      <c r="B398" s="33"/>
      <c r="D398" s="160" t="s">
        <v>256</v>
      </c>
      <c r="F398" s="161" t="s">
        <v>2232</v>
      </c>
      <c r="I398" s="147"/>
      <c r="L398" s="33"/>
      <c r="M398" s="148"/>
      <c r="T398" s="54"/>
      <c r="AT398" s="17" t="s">
        <v>256</v>
      </c>
      <c r="AU398" s="17" t="s">
        <v>21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2233</v>
      </c>
      <c r="H399" s="152">
        <v>5.0270000000000001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90</v>
      </c>
      <c r="AY399" s="150" t="s">
        <v>168</v>
      </c>
    </row>
    <row r="400" spans="2:65" s="1" customFormat="1" ht="37.799999999999997" customHeight="1">
      <c r="B400" s="33"/>
      <c r="C400" s="132" t="s">
        <v>992</v>
      </c>
      <c r="D400" s="132" t="s">
        <v>171</v>
      </c>
      <c r="E400" s="133" t="s">
        <v>2234</v>
      </c>
      <c r="F400" s="134" t="s">
        <v>2235</v>
      </c>
      <c r="G400" s="135" t="s">
        <v>253</v>
      </c>
      <c r="H400" s="136">
        <v>22.9</v>
      </c>
      <c r="I400" s="137"/>
      <c r="J400" s="138">
        <f>ROUND(I400*H400,2)</f>
        <v>0</v>
      </c>
      <c r="K400" s="134" t="s">
        <v>254</v>
      </c>
      <c r="L400" s="33"/>
      <c r="M400" s="139" t="s">
        <v>44</v>
      </c>
      <c r="N400" s="140" t="s">
        <v>53</v>
      </c>
      <c r="P400" s="141">
        <f>O400*H400</f>
        <v>0</v>
      </c>
      <c r="Q400" s="141">
        <v>0.10100000000000001</v>
      </c>
      <c r="R400" s="141">
        <f>Q400*H400</f>
        <v>2.3129</v>
      </c>
      <c r="S400" s="141">
        <v>0</v>
      </c>
      <c r="T400" s="142">
        <f>S400*H400</f>
        <v>0</v>
      </c>
      <c r="AR400" s="143" t="s">
        <v>187</v>
      </c>
      <c r="AT400" s="143" t="s">
        <v>171</v>
      </c>
      <c r="AU400" s="143" t="s">
        <v>21</v>
      </c>
      <c r="AY400" s="17" t="s">
        <v>168</v>
      </c>
      <c r="BE400" s="144">
        <f>IF(N400="základní",J400,0)</f>
        <v>0</v>
      </c>
      <c r="BF400" s="144">
        <f>IF(N400="snížená",J400,0)</f>
        <v>0</v>
      </c>
      <c r="BG400" s="144">
        <f>IF(N400="zákl. přenesená",J400,0)</f>
        <v>0</v>
      </c>
      <c r="BH400" s="144">
        <f>IF(N400="sníž. přenesená",J400,0)</f>
        <v>0</v>
      </c>
      <c r="BI400" s="144">
        <f>IF(N400="nulová",J400,0)</f>
        <v>0</v>
      </c>
      <c r="BJ400" s="17" t="s">
        <v>90</v>
      </c>
      <c r="BK400" s="144">
        <f>ROUND(I400*H400,2)</f>
        <v>0</v>
      </c>
      <c r="BL400" s="17" t="s">
        <v>187</v>
      </c>
      <c r="BM400" s="143" t="s">
        <v>2236</v>
      </c>
    </row>
    <row r="401" spans="2:65" s="1" customFormat="1" ht="10.199999999999999">
      <c r="B401" s="33"/>
      <c r="D401" s="160" t="s">
        <v>256</v>
      </c>
      <c r="F401" s="161" t="s">
        <v>2237</v>
      </c>
      <c r="I401" s="147"/>
      <c r="L401" s="33"/>
      <c r="M401" s="148"/>
      <c r="T401" s="54"/>
      <c r="AT401" s="17" t="s">
        <v>256</v>
      </c>
      <c r="AU401" s="17" t="s">
        <v>21</v>
      </c>
    </row>
    <row r="402" spans="2:65" s="12" customFormat="1" ht="10.199999999999999">
      <c r="B402" s="149"/>
      <c r="D402" s="145" t="s">
        <v>182</v>
      </c>
      <c r="E402" s="150" t="s">
        <v>44</v>
      </c>
      <c r="F402" s="151" t="s">
        <v>2238</v>
      </c>
      <c r="H402" s="152">
        <v>3.2</v>
      </c>
      <c r="I402" s="153"/>
      <c r="L402" s="149"/>
      <c r="M402" s="154"/>
      <c r="T402" s="155"/>
      <c r="AT402" s="150" t="s">
        <v>182</v>
      </c>
      <c r="AU402" s="150" t="s">
        <v>21</v>
      </c>
      <c r="AV402" s="12" t="s">
        <v>21</v>
      </c>
      <c r="AW402" s="12" t="s">
        <v>42</v>
      </c>
      <c r="AX402" s="12" t="s">
        <v>82</v>
      </c>
      <c r="AY402" s="150" t="s">
        <v>168</v>
      </c>
    </row>
    <row r="403" spans="2:65" s="12" customFormat="1" ht="10.199999999999999">
      <c r="B403" s="149"/>
      <c r="D403" s="145" t="s">
        <v>182</v>
      </c>
      <c r="E403" s="150" t="s">
        <v>44</v>
      </c>
      <c r="F403" s="151" t="s">
        <v>2239</v>
      </c>
      <c r="H403" s="152">
        <v>3.2</v>
      </c>
      <c r="I403" s="153"/>
      <c r="L403" s="149"/>
      <c r="M403" s="154"/>
      <c r="T403" s="155"/>
      <c r="AT403" s="150" t="s">
        <v>182</v>
      </c>
      <c r="AU403" s="150" t="s">
        <v>21</v>
      </c>
      <c r="AV403" s="12" t="s">
        <v>21</v>
      </c>
      <c r="AW403" s="12" t="s">
        <v>42</v>
      </c>
      <c r="AX403" s="12" t="s">
        <v>82</v>
      </c>
      <c r="AY403" s="150" t="s">
        <v>168</v>
      </c>
    </row>
    <row r="404" spans="2:65" s="12" customFormat="1" ht="10.199999999999999">
      <c r="B404" s="149"/>
      <c r="D404" s="145" t="s">
        <v>182</v>
      </c>
      <c r="E404" s="150" t="s">
        <v>44</v>
      </c>
      <c r="F404" s="151" t="s">
        <v>2240</v>
      </c>
      <c r="H404" s="152">
        <v>0.9</v>
      </c>
      <c r="I404" s="153"/>
      <c r="L404" s="149"/>
      <c r="M404" s="154"/>
      <c r="T404" s="155"/>
      <c r="AT404" s="150" t="s">
        <v>182</v>
      </c>
      <c r="AU404" s="150" t="s">
        <v>21</v>
      </c>
      <c r="AV404" s="12" t="s">
        <v>21</v>
      </c>
      <c r="AW404" s="12" t="s">
        <v>42</v>
      </c>
      <c r="AX404" s="12" t="s">
        <v>82</v>
      </c>
      <c r="AY404" s="150" t="s">
        <v>168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2241</v>
      </c>
      <c r="H405" s="152">
        <v>4.5999999999999996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2242</v>
      </c>
      <c r="H406" s="152">
        <v>3.2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2" customFormat="1" ht="10.199999999999999">
      <c r="B407" s="149"/>
      <c r="D407" s="145" t="s">
        <v>182</v>
      </c>
      <c r="E407" s="150" t="s">
        <v>44</v>
      </c>
      <c r="F407" s="151" t="s">
        <v>2243</v>
      </c>
      <c r="H407" s="152">
        <v>4.5999999999999996</v>
      </c>
      <c r="I407" s="153"/>
      <c r="L407" s="149"/>
      <c r="M407" s="154"/>
      <c r="T407" s="155"/>
      <c r="AT407" s="150" t="s">
        <v>182</v>
      </c>
      <c r="AU407" s="150" t="s">
        <v>21</v>
      </c>
      <c r="AV407" s="12" t="s">
        <v>21</v>
      </c>
      <c r="AW407" s="12" t="s">
        <v>42</v>
      </c>
      <c r="AX407" s="12" t="s">
        <v>82</v>
      </c>
      <c r="AY407" s="150" t="s">
        <v>168</v>
      </c>
    </row>
    <row r="408" spans="2:65" s="12" customFormat="1" ht="10.199999999999999">
      <c r="B408" s="149"/>
      <c r="D408" s="145" t="s">
        <v>182</v>
      </c>
      <c r="E408" s="150" t="s">
        <v>44</v>
      </c>
      <c r="F408" s="151" t="s">
        <v>2244</v>
      </c>
      <c r="H408" s="152">
        <v>3.2</v>
      </c>
      <c r="I408" s="153"/>
      <c r="L408" s="149"/>
      <c r="M408" s="154"/>
      <c r="T408" s="155"/>
      <c r="AT408" s="150" t="s">
        <v>182</v>
      </c>
      <c r="AU408" s="150" t="s">
        <v>21</v>
      </c>
      <c r="AV408" s="12" t="s">
        <v>21</v>
      </c>
      <c r="AW408" s="12" t="s">
        <v>42</v>
      </c>
      <c r="AX408" s="12" t="s">
        <v>82</v>
      </c>
      <c r="AY408" s="150" t="s">
        <v>168</v>
      </c>
    </row>
    <row r="409" spans="2:65" s="13" customFormat="1" ht="10.199999999999999">
      <c r="B409" s="162"/>
      <c r="D409" s="145" t="s">
        <v>182</v>
      </c>
      <c r="E409" s="163" t="s">
        <v>44</v>
      </c>
      <c r="F409" s="164" t="s">
        <v>264</v>
      </c>
      <c r="H409" s="165">
        <v>22.9</v>
      </c>
      <c r="I409" s="166"/>
      <c r="L409" s="162"/>
      <c r="M409" s="167"/>
      <c r="T409" s="168"/>
      <c r="AT409" s="163" t="s">
        <v>182</v>
      </c>
      <c r="AU409" s="163" t="s">
        <v>21</v>
      </c>
      <c r="AV409" s="13" t="s">
        <v>187</v>
      </c>
      <c r="AW409" s="13" t="s">
        <v>42</v>
      </c>
      <c r="AX409" s="13" t="s">
        <v>90</v>
      </c>
      <c r="AY409" s="163" t="s">
        <v>168</v>
      </c>
    </row>
    <row r="410" spans="2:65" s="1" customFormat="1" ht="16.5" customHeight="1">
      <c r="B410" s="33"/>
      <c r="C410" s="176" t="s">
        <v>996</v>
      </c>
      <c r="D410" s="176" t="s">
        <v>386</v>
      </c>
      <c r="E410" s="177" t="s">
        <v>2245</v>
      </c>
      <c r="F410" s="178" t="s">
        <v>2246</v>
      </c>
      <c r="G410" s="179" t="s">
        <v>253</v>
      </c>
      <c r="H410" s="180">
        <v>23.587</v>
      </c>
      <c r="I410" s="181"/>
      <c r="J410" s="182">
        <f>ROUND(I410*H410,2)</f>
        <v>0</v>
      </c>
      <c r="K410" s="178" t="s">
        <v>254</v>
      </c>
      <c r="L410" s="183"/>
      <c r="M410" s="184" t="s">
        <v>44</v>
      </c>
      <c r="N410" s="185" t="s">
        <v>53</v>
      </c>
      <c r="P410" s="141">
        <f>O410*H410</f>
        <v>0</v>
      </c>
      <c r="Q410" s="141">
        <v>0.108</v>
      </c>
      <c r="R410" s="141">
        <f>Q410*H410</f>
        <v>2.547396</v>
      </c>
      <c r="S410" s="141">
        <v>0</v>
      </c>
      <c r="T410" s="142">
        <f>S410*H410</f>
        <v>0</v>
      </c>
      <c r="AR410" s="143" t="s">
        <v>204</v>
      </c>
      <c r="AT410" s="143" t="s">
        <v>386</v>
      </c>
      <c r="AU410" s="143" t="s">
        <v>21</v>
      </c>
      <c r="AY410" s="17" t="s">
        <v>168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90</v>
      </c>
      <c r="BK410" s="144">
        <f>ROUND(I410*H410,2)</f>
        <v>0</v>
      </c>
      <c r="BL410" s="17" t="s">
        <v>187</v>
      </c>
      <c r="BM410" s="143" t="s">
        <v>2247</v>
      </c>
    </row>
    <row r="411" spans="2:65" s="12" customFormat="1" ht="10.199999999999999">
      <c r="B411" s="149"/>
      <c r="D411" s="145" t="s">
        <v>182</v>
      </c>
      <c r="E411" s="150" t="s">
        <v>44</v>
      </c>
      <c r="F411" s="151" t="s">
        <v>2248</v>
      </c>
      <c r="H411" s="152">
        <v>23.587</v>
      </c>
      <c r="I411" s="153"/>
      <c r="L411" s="149"/>
      <c r="M411" s="154"/>
      <c r="T411" s="155"/>
      <c r="AT411" s="150" t="s">
        <v>182</v>
      </c>
      <c r="AU411" s="150" t="s">
        <v>21</v>
      </c>
      <c r="AV411" s="12" t="s">
        <v>21</v>
      </c>
      <c r="AW411" s="12" t="s">
        <v>42</v>
      </c>
      <c r="AX411" s="12" t="s">
        <v>90</v>
      </c>
      <c r="AY411" s="150" t="s">
        <v>168</v>
      </c>
    </row>
    <row r="412" spans="2:65" s="11" customFormat="1" ht="22.8" customHeight="1">
      <c r="B412" s="120"/>
      <c r="D412" s="121" t="s">
        <v>81</v>
      </c>
      <c r="E412" s="130" t="s">
        <v>204</v>
      </c>
      <c r="F412" s="130" t="s">
        <v>479</v>
      </c>
      <c r="I412" s="123"/>
      <c r="J412" s="131">
        <f>BK412</f>
        <v>0</v>
      </c>
      <c r="L412" s="120"/>
      <c r="M412" s="125"/>
      <c r="P412" s="126">
        <f>SUM(P413:P577)</f>
        <v>0</v>
      </c>
      <c r="R412" s="126">
        <f>SUM(R413:R577)</f>
        <v>17.541664179999998</v>
      </c>
      <c r="T412" s="127">
        <f>SUM(T413:T577)</f>
        <v>0</v>
      </c>
      <c r="AR412" s="121" t="s">
        <v>90</v>
      </c>
      <c r="AT412" s="128" t="s">
        <v>81</v>
      </c>
      <c r="AU412" s="128" t="s">
        <v>90</v>
      </c>
      <c r="AY412" s="121" t="s">
        <v>168</v>
      </c>
      <c r="BK412" s="129">
        <f>SUM(BK413:BK577)</f>
        <v>0</v>
      </c>
    </row>
    <row r="413" spans="2:65" s="1" customFormat="1" ht="24.15" customHeight="1">
      <c r="B413" s="33"/>
      <c r="C413" s="132" t="s">
        <v>1003</v>
      </c>
      <c r="D413" s="132" t="s">
        <v>171</v>
      </c>
      <c r="E413" s="133" t="s">
        <v>811</v>
      </c>
      <c r="F413" s="134" t="s">
        <v>812</v>
      </c>
      <c r="G413" s="135" t="s">
        <v>430</v>
      </c>
      <c r="H413" s="136">
        <v>33</v>
      </c>
      <c r="I413" s="137"/>
      <c r="J413" s="138">
        <f>ROUND(I413*H413,2)</f>
        <v>0</v>
      </c>
      <c r="K413" s="134" t="s">
        <v>254</v>
      </c>
      <c r="L413" s="33"/>
      <c r="M413" s="139" t="s">
        <v>44</v>
      </c>
      <c r="N413" s="140" t="s">
        <v>53</v>
      </c>
      <c r="P413" s="141">
        <f>O413*H413</f>
        <v>0</v>
      </c>
      <c r="Q413" s="141">
        <v>1.67E-3</v>
      </c>
      <c r="R413" s="141">
        <f>Q413*H413</f>
        <v>5.5109999999999999E-2</v>
      </c>
      <c r="S413" s="141">
        <v>0</v>
      </c>
      <c r="T413" s="142">
        <f>S413*H413</f>
        <v>0</v>
      </c>
      <c r="AR413" s="143" t="s">
        <v>187</v>
      </c>
      <c r="AT413" s="143" t="s">
        <v>171</v>
      </c>
      <c r="AU413" s="143" t="s">
        <v>21</v>
      </c>
      <c r="AY413" s="17" t="s">
        <v>168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90</v>
      </c>
      <c r="BK413" s="144">
        <f>ROUND(I413*H413,2)</f>
        <v>0</v>
      </c>
      <c r="BL413" s="17" t="s">
        <v>187</v>
      </c>
      <c r="BM413" s="143" t="s">
        <v>2249</v>
      </c>
    </row>
    <row r="414" spans="2:65" s="1" customFormat="1" ht="10.199999999999999">
      <c r="B414" s="33"/>
      <c r="D414" s="160" t="s">
        <v>256</v>
      </c>
      <c r="F414" s="161" t="s">
        <v>814</v>
      </c>
      <c r="I414" s="147"/>
      <c r="L414" s="33"/>
      <c r="M414" s="148"/>
      <c r="T414" s="54"/>
      <c r="AT414" s="17" t="s">
        <v>256</v>
      </c>
      <c r="AU414" s="17" t="s">
        <v>21</v>
      </c>
    </row>
    <row r="415" spans="2:65" s="12" customFormat="1" ht="10.199999999999999">
      <c r="B415" s="149"/>
      <c r="D415" s="145" t="s">
        <v>182</v>
      </c>
      <c r="E415" s="150" t="s">
        <v>44</v>
      </c>
      <c r="F415" s="151" t="s">
        <v>2250</v>
      </c>
      <c r="H415" s="152">
        <v>5</v>
      </c>
      <c r="I415" s="153"/>
      <c r="L415" s="149"/>
      <c r="M415" s="154"/>
      <c r="T415" s="155"/>
      <c r="AT415" s="150" t="s">
        <v>182</v>
      </c>
      <c r="AU415" s="150" t="s">
        <v>21</v>
      </c>
      <c r="AV415" s="12" t="s">
        <v>21</v>
      </c>
      <c r="AW415" s="12" t="s">
        <v>42</v>
      </c>
      <c r="AX415" s="12" t="s">
        <v>82</v>
      </c>
      <c r="AY415" s="150" t="s">
        <v>168</v>
      </c>
    </row>
    <row r="416" spans="2:65" s="12" customFormat="1" ht="10.199999999999999">
      <c r="B416" s="149"/>
      <c r="D416" s="145" t="s">
        <v>182</v>
      </c>
      <c r="E416" s="150" t="s">
        <v>44</v>
      </c>
      <c r="F416" s="151" t="s">
        <v>2251</v>
      </c>
      <c r="H416" s="152">
        <v>5</v>
      </c>
      <c r="I416" s="153"/>
      <c r="L416" s="149"/>
      <c r="M416" s="154"/>
      <c r="T416" s="155"/>
      <c r="AT416" s="150" t="s">
        <v>182</v>
      </c>
      <c r="AU416" s="150" t="s">
        <v>21</v>
      </c>
      <c r="AV416" s="12" t="s">
        <v>21</v>
      </c>
      <c r="AW416" s="12" t="s">
        <v>42</v>
      </c>
      <c r="AX416" s="12" t="s">
        <v>82</v>
      </c>
      <c r="AY416" s="150" t="s">
        <v>168</v>
      </c>
    </row>
    <row r="417" spans="2:65" s="12" customFormat="1" ht="10.199999999999999">
      <c r="B417" s="149"/>
      <c r="D417" s="145" t="s">
        <v>182</v>
      </c>
      <c r="E417" s="150" t="s">
        <v>44</v>
      </c>
      <c r="F417" s="151" t="s">
        <v>2252</v>
      </c>
      <c r="H417" s="152">
        <v>5</v>
      </c>
      <c r="I417" s="153"/>
      <c r="L417" s="149"/>
      <c r="M417" s="154"/>
      <c r="T417" s="155"/>
      <c r="AT417" s="150" t="s">
        <v>182</v>
      </c>
      <c r="AU417" s="150" t="s">
        <v>21</v>
      </c>
      <c r="AV417" s="12" t="s">
        <v>21</v>
      </c>
      <c r="AW417" s="12" t="s">
        <v>42</v>
      </c>
      <c r="AX417" s="12" t="s">
        <v>82</v>
      </c>
      <c r="AY417" s="150" t="s">
        <v>168</v>
      </c>
    </row>
    <row r="418" spans="2:65" s="12" customFormat="1" ht="10.199999999999999">
      <c r="B418" s="149"/>
      <c r="D418" s="145" t="s">
        <v>182</v>
      </c>
      <c r="E418" s="150" t="s">
        <v>44</v>
      </c>
      <c r="F418" s="151" t="s">
        <v>2253</v>
      </c>
      <c r="H418" s="152">
        <v>4</v>
      </c>
      <c r="I418" s="153"/>
      <c r="L418" s="149"/>
      <c r="M418" s="154"/>
      <c r="T418" s="155"/>
      <c r="AT418" s="150" t="s">
        <v>182</v>
      </c>
      <c r="AU418" s="150" t="s">
        <v>21</v>
      </c>
      <c r="AV418" s="12" t="s">
        <v>21</v>
      </c>
      <c r="AW418" s="12" t="s">
        <v>42</v>
      </c>
      <c r="AX418" s="12" t="s">
        <v>82</v>
      </c>
      <c r="AY418" s="150" t="s">
        <v>168</v>
      </c>
    </row>
    <row r="419" spans="2:65" s="12" customFormat="1" ht="10.199999999999999">
      <c r="B419" s="149"/>
      <c r="D419" s="145" t="s">
        <v>182</v>
      </c>
      <c r="E419" s="150" t="s">
        <v>44</v>
      </c>
      <c r="F419" s="151" t="s">
        <v>2254</v>
      </c>
      <c r="H419" s="152">
        <v>5</v>
      </c>
      <c r="I419" s="153"/>
      <c r="L419" s="149"/>
      <c r="M419" s="154"/>
      <c r="T419" s="155"/>
      <c r="AT419" s="150" t="s">
        <v>182</v>
      </c>
      <c r="AU419" s="150" t="s">
        <v>21</v>
      </c>
      <c r="AV419" s="12" t="s">
        <v>21</v>
      </c>
      <c r="AW419" s="12" t="s">
        <v>42</v>
      </c>
      <c r="AX419" s="12" t="s">
        <v>82</v>
      </c>
      <c r="AY419" s="150" t="s">
        <v>168</v>
      </c>
    </row>
    <row r="420" spans="2:65" s="12" customFormat="1" ht="10.199999999999999">
      <c r="B420" s="149"/>
      <c r="D420" s="145" t="s">
        <v>182</v>
      </c>
      <c r="E420" s="150" t="s">
        <v>44</v>
      </c>
      <c r="F420" s="151" t="s">
        <v>2255</v>
      </c>
      <c r="H420" s="152">
        <v>4</v>
      </c>
      <c r="I420" s="153"/>
      <c r="L420" s="149"/>
      <c r="M420" s="154"/>
      <c r="T420" s="155"/>
      <c r="AT420" s="150" t="s">
        <v>182</v>
      </c>
      <c r="AU420" s="150" t="s">
        <v>21</v>
      </c>
      <c r="AV420" s="12" t="s">
        <v>21</v>
      </c>
      <c r="AW420" s="12" t="s">
        <v>42</v>
      </c>
      <c r="AX420" s="12" t="s">
        <v>82</v>
      </c>
      <c r="AY420" s="150" t="s">
        <v>168</v>
      </c>
    </row>
    <row r="421" spans="2:65" s="12" customFormat="1" ht="10.199999999999999">
      <c r="B421" s="149"/>
      <c r="D421" s="145" t="s">
        <v>182</v>
      </c>
      <c r="E421" s="150" t="s">
        <v>44</v>
      </c>
      <c r="F421" s="151" t="s">
        <v>2256</v>
      </c>
      <c r="H421" s="152">
        <v>5</v>
      </c>
      <c r="I421" s="153"/>
      <c r="L421" s="149"/>
      <c r="M421" s="154"/>
      <c r="T421" s="155"/>
      <c r="AT421" s="150" t="s">
        <v>182</v>
      </c>
      <c r="AU421" s="150" t="s">
        <v>21</v>
      </c>
      <c r="AV421" s="12" t="s">
        <v>21</v>
      </c>
      <c r="AW421" s="12" t="s">
        <v>42</v>
      </c>
      <c r="AX421" s="12" t="s">
        <v>82</v>
      </c>
      <c r="AY421" s="150" t="s">
        <v>168</v>
      </c>
    </row>
    <row r="422" spans="2:65" s="13" customFormat="1" ht="10.199999999999999">
      <c r="B422" s="162"/>
      <c r="D422" s="145" t="s">
        <v>182</v>
      </c>
      <c r="E422" s="163" t="s">
        <v>44</v>
      </c>
      <c r="F422" s="164" t="s">
        <v>264</v>
      </c>
      <c r="H422" s="165">
        <v>33</v>
      </c>
      <c r="I422" s="166"/>
      <c r="L422" s="162"/>
      <c r="M422" s="167"/>
      <c r="T422" s="168"/>
      <c r="AT422" s="163" t="s">
        <v>182</v>
      </c>
      <c r="AU422" s="163" t="s">
        <v>21</v>
      </c>
      <c r="AV422" s="13" t="s">
        <v>187</v>
      </c>
      <c r="AW422" s="13" t="s">
        <v>42</v>
      </c>
      <c r="AX422" s="13" t="s">
        <v>90</v>
      </c>
      <c r="AY422" s="163" t="s">
        <v>168</v>
      </c>
    </row>
    <row r="423" spans="2:65" s="1" customFormat="1" ht="16.5" customHeight="1">
      <c r="B423" s="33"/>
      <c r="C423" s="176" t="s">
        <v>856</v>
      </c>
      <c r="D423" s="176" t="s">
        <v>386</v>
      </c>
      <c r="E423" s="177" t="s">
        <v>2257</v>
      </c>
      <c r="F423" s="178" t="s">
        <v>2258</v>
      </c>
      <c r="G423" s="179" t="s">
        <v>430</v>
      </c>
      <c r="H423" s="180">
        <v>5.05</v>
      </c>
      <c r="I423" s="181"/>
      <c r="J423" s="182">
        <f>ROUND(I423*H423,2)</f>
        <v>0</v>
      </c>
      <c r="K423" s="178" t="s">
        <v>254</v>
      </c>
      <c r="L423" s="183"/>
      <c r="M423" s="184" t="s">
        <v>44</v>
      </c>
      <c r="N423" s="185" t="s">
        <v>53</v>
      </c>
      <c r="P423" s="141">
        <f>O423*H423</f>
        <v>0</v>
      </c>
      <c r="Q423" s="141">
        <v>1.6799999999999999E-2</v>
      </c>
      <c r="R423" s="141">
        <f>Q423*H423</f>
        <v>8.4839999999999985E-2</v>
      </c>
      <c r="S423" s="141">
        <v>0</v>
      </c>
      <c r="T423" s="142">
        <f>S423*H423</f>
        <v>0</v>
      </c>
      <c r="AR423" s="143" t="s">
        <v>204</v>
      </c>
      <c r="AT423" s="143" t="s">
        <v>386</v>
      </c>
      <c r="AU423" s="143" t="s">
        <v>21</v>
      </c>
      <c r="AY423" s="17" t="s">
        <v>168</v>
      </c>
      <c r="BE423" s="144">
        <f>IF(N423="základní",J423,0)</f>
        <v>0</v>
      </c>
      <c r="BF423" s="144">
        <f>IF(N423="snížená",J423,0)</f>
        <v>0</v>
      </c>
      <c r="BG423" s="144">
        <f>IF(N423="zákl. přenesená",J423,0)</f>
        <v>0</v>
      </c>
      <c r="BH423" s="144">
        <f>IF(N423="sníž. přenesená",J423,0)</f>
        <v>0</v>
      </c>
      <c r="BI423" s="144">
        <f>IF(N423="nulová",J423,0)</f>
        <v>0</v>
      </c>
      <c r="BJ423" s="17" t="s">
        <v>90</v>
      </c>
      <c r="BK423" s="144">
        <f>ROUND(I423*H423,2)</f>
        <v>0</v>
      </c>
      <c r="BL423" s="17" t="s">
        <v>187</v>
      </c>
      <c r="BM423" s="143" t="s">
        <v>2259</v>
      </c>
    </row>
    <row r="424" spans="2:65" s="12" customFormat="1" ht="10.199999999999999">
      <c r="B424" s="149"/>
      <c r="D424" s="145" t="s">
        <v>182</v>
      </c>
      <c r="E424" s="150" t="s">
        <v>44</v>
      </c>
      <c r="F424" s="151" t="s">
        <v>2260</v>
      </c>
      <c r="H424" s="152">
        <v>5.05</v>
      </c>
      <c r="I424" s="153"/>
      <c r="L424" s="149"/>
      <c r="M424" s="154"/>
      <c r="T424" s="155"/>
      <c r="AT424" s="150" t="s">
        <v>182</v>
      </c>
      <c r="AU424" s="150" t="s">
        <v>21</v>
      </c>
      <c r="AV424" s="12" t="s">
        <v>21</v>
      </c>
      <c r="AW424" s="12" t="s">
        <v>42</v>
      </c>
      <c r="AX424" s="12" t="s">
        <v>90</v>
      </c>
      <c r="AY424" s="150" t="s">
        <v>168</v>
      </c>
    </row>
    <row r="425" spans="2:65" s="1" customFormat="1" ht="16.5" customHeight="1">
      <c r="B425" s="33"/>
      <c r="C425" s="176" t="s">
        <v>1011</v>
      </c>
      <c r="D425" s="176" t="s">
        <v>386</v>
      </c>
      <c r="E425" s="177" t="s">
        <v>2261</v>
      </c>
      <c r="F425" s="178" t="s">
        <v>2262</v>
      </c>
      <c r="G425" s="179" t="s">
        <v>430</v>
      </c>
      <c r="H425" s="180">
        <v>7.07</v>
      </c>
      <c r="I425" s="181"/>
      <c r="J425" s="182">
        <f>ROUND(I425*H425,2)</f>
        <v>0</v>
      </c>
      <c r="K425" s="178" t="s">
        <v>254</v>
      </c>
      <c r="L425" s="183"/>
      <c r="M425" s="184" t="s">
        <v>44</v>
      </c>
      <c r="N425" s="185" t="s">
        <v>53</v>
      </c>
      <c r="P425" s="141">
        <f>O425*H425</f>
        <v>0</v>
      </c>
      <c r="Q425" s="141">
        <v>4.4000000000000003E-3</v>
      </c>
      <c r="R425" s="141">
        <f>Q425*H425</f>
        <v>3.1108000000000004E-2</v>
      </c>
      <c r="S425" s="141">
        <v>0</v>
      </c>
      <c r="T425" s="142">
        <f>S425*H425</f>
        <v>0</v>
      </c>
      <c r="AR425" s="143" t="s">
        <v>204</v>
      </c>
      <c r="AT425" s="143" t="s">
        <v>386</v>
      </c>
      <c r="AU425" s="143" t="s">
        <v>21</v>
      </c>
      <c r="AY425" s="17" t="s">
        <v>168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7" t="s">
        <v>90</v>
      </c>
      <c r="BK425" s="144">
        <f>ROUND(I425*H425,2)</f>
        <v>0</v>
      </c>
      <c r="BL425" s="17" t="s">
        <v>187</v>
      </c>
      <c r="BM425" s="143" t="s">
        <v>2263</v>
      </c>
    </row>
    <row r="426" spans="2:65" s="12" customFormat="1" ht="10.199999999999999">
      <c r="B426" s="149"/>
      <c r="D426" s="145" t="s">
        <v>182</v>
      </c>
      <c r="E426" s="150" t="s">
        <v>44</v>
      </c>
      <c r="F426" s="151" t="s">
        <v>2264</v>
      </c>
      <c r="H426" s="152">
        <v>7.07</v>
      </c>
      <c r="I426" s="153"/>
      <c r="L426" s="149"/>
      <c r="M426" s="154"/>
      <c r="T426" s="155"/>
      <c r="AT426" s="150" t="s">
        <v>182</v>
      </c>
      <c r="AU426" s="150" t="s">
        <v>21</v>
      </c>
      <c r="AV426" s="12" t="s">
        <v>21</v>
      </c>
      <c r="AW426" s="12" t="s">
        <v>42</v>
      </c>
      <c r="AX426" s="12" t="s">
        <v>90</v>
      </c>
      <c r="AY426" s="150" t="s">
        <v>168</v>
      </c>
    </row>
    <row r="427" spans="2:65" s="1" customFormat="1" ht="16.5" customHeight="1">
      <c r="B427" s="33"/>
      <c r="C427" s="176" t="s">
        <v>1016</v>
      </c>
      <c r="D427" s="176" t="s">
        <v>386</v>
      </c>
      <c r="E427" s="177" t="s">
        <v>2265</v>
      </c>
      <c r="F427" s="178" t="s">
        <v>2266</v>
      </c>
      <c r="G427" s="179" t="s">
        <v>430</v>
      </c>
      <c r="H427" s="180">
        <v>14.14</v>
      </c>
      <c r="I427" s="181"/>
      <c r="J427" s="182">
        <f>ROUND(I427*H427,2)</f>
        <v>0</v>
      </c>
      <c r="K427" s="178" t="s">
        <v>254</v>
      </c>
      <c r="L427" s="183"/>
      <c r="M427" s="184" t="s">
        <v>44</v>
      </c>
      <c r="N427" s="185" t="s">
        <v>53</v>
      </c>
      <c r="P427" s="141">
        <f>O427*H427</f>
        <v>0</v>
      </c>
      <c r="Q427" s="141">
        <v>6.0299999999999998E-3</v>
      </c>
      <c r="R427" s="141">
        <f>Q427*H427</f>
        <v>8.5264199999999998E-2</v>
      </c>
      <c r="S427" s="141">
        <v>0</v>
      </c>
      <c r="T427" s="142">
        <f>S427*H427</f>
        <v>0</v>
      </c>
      <c r="AR427" s="143" t="s">
        <v>204</v>
      </c>
      <c r="AT427" s="143" t="s">
        <v>386</v>
      </c>
      <c r="AU427" s="143" t="s">
        <v>21</v>
      </c>
      <c r="AY427" s="17" t="s">
        <v>168</v>
      </c>
      <c r="BE427" s="144">
        <f>IF(N427="základní",J427,0)</f>
        <v>0</v>
      </c>
      <c r="BF427" s="144">
        <f>IF(N427="snížená",J427,0)</f>
        <v>0</v>
      </c>
      <c r="BG427" s="144">
        <f>IF(N427="zákl. přenesená",J427,0)</f>
        <v>0</v>
      </c>
      <c r="BH427" s="144">
        <f>IF(N427="sníž. přenesená",J427,0)</f>
        <v>0</v>
      </c>
      <c r="BI427" s="144">
        <f>IF(N427="nulová",J427,0)</f>
        <v>0</v>
      </c>
      <c r="BJ427" s="17" t="s">
        <v>90</v>
      </c>
      <c r="BK427" s="144">
        <f>ROUND(I427*H427,2)</f>
        <v>0</v>
      </c>
      <c r="BL427" s="17" t="s">
        <v>187</v>
      </c>
      <c r="BM427" s="143" t="s">
        <v>2267</v>
      </c>
    </row>
    <row r="428" spans="2:65" s="1" customFormat="1" ht="144">
      <c r="B428" s="33"/>
      <c r="D428" s="145" t="s">
        <v>177</v>
      </c>
      <c r="F428" s="146" t="s">
        <v>2268</v>
      </c>
      <c r="I428" s="147"/>
      <c r="L428" s="33"/>
      <c r="M428" s="148"/>
      <c r="T428" s="54"/>
      <c r="AT428" s="17" t="s">
        <v>177</v>
      </c>
      <c r="AU428" s="17" t="s">
        <v>21</v>
      </c>
    </row>
    <row r="429" spans="2:65" s="12" customFormat="1" ht="10.199999999999999">
      <c r="B429" s="149"/>
      <c r="D429" s="145" t="s">
        <v>182</v>
      </c>
      <c r="E429" s="150" t="s">
        <v>44</v>
      </c>
      <c r="F429" s="151" t="s">
        <v>541</v>
      </c>
      <c r="H429" s="152">
        <v>14.14</v>
      </c>
      <c r="I429" s="153"/>
      <c r="L429" s="149"/>
      <c r="M429" s="154"/>
      <c r="T429" s="155"/>
      <c r="AT429" s="150" t="s">
        <v>182</v>
      </c>
      <c r="AU429" s="150" t="s">
        <v>21</v>
      </c>
      <c r="AV429" s="12" t="s">
        <v>21</v>
      </c>
      <c r="AW429" s="12" t="s">
        <v>42</v>
      </c>
      <c r="AX429" s="12" t="s">
        <v>90</v>
      </c>
      <c r="AY429" s="150" t="s">
        <v>168</v>
      </c>
    </row>
    <row r="430" spans="2:65" s="1" customFormat="1" ht="16.5" customHeight="1">
      <c r="B430" s="33"/>
      <c r="C430" s="176" t="s">
        <v>1020</v>
      </c>
      <c r="D430" s="176" t="s">
        <v>386</v>
      </c>
      <c r="E430" s="177" t="s">
        <v>2269</v>
      </c>
      <c r="F430" s="178" t="s">
        <v>2270</v>
      </c>
      <c r="G430" s="179" t="s">
        <v>430</v>
      </c>
      <c r="H430" s="180">
        <v>7.07</v>
      </c>
      <c r="I430" s="181"/>
      <c r="J430" s="182">
        <f>ROUND(I430*H430,2)</f>
        <v>0</v>
      </c>
      <c r="K430" s="178" t="s">
        <v>254</v>
      </c>
      <c r="L430" s="183"/>
      <c r="M430" s="184" t="s">
        <v>44</v>
      </c>
      <c r="N430" s="185" t="s">
        <v>53</v>
      </c>
      <c r="P430" s="141">
        <f>O430*H430</f>
        <v>0</v>
      </c>
      <c r="Q430" s="141">
        <v>9.3000000000000005E-4</v>
      </c>
      <c r="R430" s="141">
        <f>Q430*H430</f>
        <v>6.5751000000000004E-3</v>
      </c>
      <c r="S430" s="141">
        <v>0</v>
      </c>
      <c r="T430" s="142">
        <f>S430*H430</f>
        <v>0</v>
      </c>
      <c r="AR430" s="143" t="s">
        <v>204</v>
      </c>
      <c r="AT430" s="143" t="s">
        <v>386</v>
      </c>
      <c r="AU430" s="143" t="s">
        <v>21</v>
      </c>
      <c r="AY430" s="17" t="s">
        <v>168</v>
      </c>
      <c r="BE430" s="144">
        <f>IF(N430="základní",J430,0)</f>
        <v>0</v>
      </c>
      <c r="BF430" s="144">
        <f>IF(N430="snížená",J430,0)</f>
        <v>0</v>
      </c>
      <c r="BG430" s="144">
        <f>IF(N430="zákl. přenesená",J430,0)</f>
        <v>0</v>
      </c>
      <c r="BH430" s="144">
        <f>IF(N430="sníž. přenesená",J430,0)</f>
        <v>0</v>
      </c>
      <c r="BI430" s="144">
        <f>IF(N430="nulová",J430,0)</f>
        <v>0</v>
      </c>
      <c r="BJ430" s="17" t="s">
        <v>90</v>
      </c>
      <c r="BK430" s="144">
        <f>ROUND(I430*H430,2)</f>
        <v>0</v>
      </c>
      <c r="BL430" s="17" t="s">
        <v>187</v>
      </c>
      <c r="BM430" s="143" t="s">
        <v>2271</v>
      </c>
    </row>
    <row r="431" spans="2:65" s="1" customFormat="1" ht="19.2">
      <c r="B431" s="33"/>
      <c r="D431" s="145" t="s">
        <v>177</v>
      </c>
      <c r="F431" s="146" t="s">
        <v>2272</v>
      </c>
      <c r="I431" s="147"/>
      <c r="L431" s="33"/>
      <c r="M431" s="148"/>
      <c r="T431" s="54"/>
      <c r="AT431" s="17" t="s">
        <v>177</v>
      </c>
      <c r="AU431" s="17" t="s">
        <v>21</v>
      </c>
    </row>
    <row r="432" spans="2:65" s="12" customFormat="1" ht="10.199999999999999">
      <c r="B432" s="149"/>
      <c r="D432" s="145" t="s">
        <v>182</v>
      </c>
      <c r="E432" s="150" t="s">
        <v>44</v>
      </c>
      <c r="F432" s="151" t="s">
        <v>2264</v>
      </c>
      <c r="H432" s="152">
        <v>7.07</v>
      </c>
      <c r="I432" s="153"/>
      <c r="L432" s="149"/>
      <c r="M432" s="154"/>
      <c r="T432" s="155"/>
      <c r="AT432" s="150" t="s">
        <v>182</v>
      </c>
      <c r="AU432" s="150" t="s">
        <v>21</v>
      </c>
      <c r="AV432" s="12" t="s">
        <v>21</v>
      </c>
      <c r="AW432" s="12" t="s">
        <v>42</v>
      </c>
      <c r="AX432" s="12" t="s">
        <v>90</v>
      </c>
      <c r="AY432" s="150" t="s">
        <v>168</v>
      </c>
    </row>
    <row r="433" spans="2:65" s="1" customFormat="1" ht="24.15" customHeight="1">
      <c r="B433" s="33"/>
      <c r="C433" s="132" t="s">
        <v>1026</v>
      </c>
      <c r="D433" s="132" t="s">
        <v>171</v>
      </c>
      <c r="E433" s="133" t="s">
        <v>822</v>
      </c>
      <c r="F433" s="134" t="s">
        <v>823</v>
      </c>
      <c r="G433" s="135" t="s">
        <v>430</v>
      </c>
      <c r="H433" s="136">
        <v>12</v>
      </c>
      <c r="I433" s="137"/>
      <c r="J433" s="138">
        <f>ROUND(I433*H433,2)</f>
        <v>0</v>
      </c>
      <c r="K433" s="134" t="s">
        <v>254</v>
      </c>
      <c r="L433" s="33"/>
      <c r="M433" s="139" t="s">
        <v>44</v>
      </c>
      <c r="N433" s="140" t="s">
        <v>53</v>
      </c>
      <c r="P433" s="141">
        <f>O433*H433</f>
        <v>0</v>
      </c>
      <c r="Q433" s="141">
        <v>1.7099999999999999E-3</v>
      </c>
      <c r="R433" s="141">
        <f>Q433*H433</f>
        <v>2.052E-2</v>
      </c>
      <c r="S433" s="141">
        <v>0</v>
      </c>
      <c r="T433" s="142">
        <f>S433*H433</f>
        <v>0</v>
      </c>
      <c r="AR433" s="143" t="s">
        <v>187</v>
      </c>
      <c r="AT433" s="143" t="s">
        <v>171</v>
      </c>
      <c r="AU433" s="143" t="s">
        <v>21</v>
      </c>
      <c r="AY433" s="17" t="s">
        <v>168</v>
      </c>
      <c r="BE433" s="144">
        <f>IF(N433="základní",J433,0)</f>
        <v>0</v>
      </c>
      <c r="BF433" s="144">
        <f>IF(N433="snížená",J433,0)</f>
        <v>0</v>
      </c>
      <c r="BG433" s="144">
        <f>IF(N433="zákl. přenesená",J433,0)</f>
        <v>0</v>
      </c>
      <c r="BH433" s="144">
        <f>IF(N433="sníž. přenesená",J433,0)</f>
        <v>0</v>
      </c>
      <c r="BI433" s="144">
        <f>IF(N433="nulová",J433,0)</f>
        <v>0</v>
      </c>
      <c r="BJ433" s="17" t="s">
        <v>90</v>
      </c>
      <c r="BK433" s="144">
        <f>ROUND(I433*H433,2)</f>
        <v>0</v>
      </c>
      <c r="BL433" s="17" t="s">
        <v>187</v>
      </c>
      <c r="BM433" s="143" t="s">
        <v>2273</v>
      </c>
    </row>
    <row r="434" spans="2:65" s="1" customFormat="1" ht="10.199999999999999">
      <c r="B434" s="33"/>
      <c r="D434" s="160" t="s">
        <v>256</v>
      </c>
      <c r="F434" s="161" t="s">
        <v>825</v>
      </c>
      <c r="I434" s="147"/>
      <c r="L434" s="33"/>
      <c r="M434" s="148"/>
      <c r="T434" s="54"/>
      <c r="AT434" s="17" t="s">
        <v>256</v>
      </c>
      <c r="AU434" s="17" t="s">
        <v>21</v>
      </c>
    </row>
    <row r="435" spans="2:65" s="12" customFormat="1" ht="10.199999999999999">
      <c r="B435" s="149"/>
      <c r="D435" s="145" t="s">
        <v>182</v>
      </c>
      <c r="E435" s="150" t="s">
        <v>44</v>
      </c>
      <c r="F435" s="151" t="s">
        <v>2274</v>
      </c>
      <c r="H435" s="152">
        <v>2</v>
      </c>
      <c r="I435" s="153"/>
      <c r="L435" s="149"/>
      <c r="M435" s="154"/>
      <c r="T435" s="155"/>
      <c r="AT435" s="150" t="s">
        <v>182</v>
      </c>
      <c r="AU435" s="150" t="s">
        <v>21</v>
      </c>
      <c r="AV435" s="12" t="s">
        <v>21</v>
      </c>
      <c r="AW435" s="12" t="s">
        <v>42</v>
      </c>
      <c r="AX435" s="12" t="s">
        <v>82</v>
      </c>
      <c r="AY435" s="150" t="s">
        <v>168</v>
      </c>
    </row>
    <row r="436" spans="2:65" s="12" customFormat="1" ht="10.199999999999999">
      <c r="B436" s="149"/>
      <c r="D436" s="145" t="s">
        <v>182</v>
      </c>
      <c r="E436" s="150" t="s">
        <v>44</v>
      </c>
      <c r="F436" s="151" t="s">
        <v>2275</v>
      </c>
      <c r="H436" s="152">
        <v>2</v>
      </c>
      <c r="I436" s="153"/>
      <c r="L436" s="149"/>
      <c r="M436" s="154"/>
      <c r="T436" s="155"/>
      <c r="AT436" s="150" t="s">
        <v>182</v>
      </c>
      <c r="AU436" s="150" t="s">
        <v>21</v>
      </c>
      <c r="AV436" s="12" t="s">
        <v>21</v>
      </c>
      <c r="AW436" s="12" t="s">
        <v>42</v>
      </c>
      <c r="AX436" s="12" t="s">
        <v>82</v>
      </c>
      <c r="AY436" s="150" t="s">
        <v>168</v>
      </c>
    </row>
    <row r="437" spans="2:65" s="12" customFormat="1" ht="10.199999999999999">
      <c r="B437" s="149"/>
      <c r="D437" s="145" t="s">
        <v>182</v>
      </c>
      <c r="E437" s="150" t="s">
        <v>44</v>
      </c>
      <c r="F437" s="151" t="s">
        <v>2276</v>
      </c>
      <c r="H437" s="152">
        <v>2</v>
      </c>
      <c r="I437" s="153"/>
      <c r="L437" s="149"/>
      <c r="M437" s="154"/>
      <c r="T437" s="155"/>
      <c r="AT437" s="150" t="s">
        <v>182</v>
      </c>
      <c r="AU437" s="150" t="s">
        <v>21</v>
      </c>
      <c r="AV437" s="12" t="s">
        <v>21</v>
      </c>
      <c r="AW437" s="12" t="s">
        <v>42</v>
      </c>
      <c r="AX437" s="12" t="s">
        <v>82</v>
      </c>
      <c r="AY437" s="150" t="s">
        <v>168</v>
      </c>
    </row>
    <row r="438" spans="2:65" s="12" customFormat="1" ht="10.199999999999999">
      <c r="B438" s="149"/>
      <c r="D438" s="145" t="s">
        <v>182</v>
      </c>
      <c r="E438" s="150" t="s">
        <v>44</v>
      </c>
      <c r="F438" s="151" t="s">
        <v>2277</v>
      </c>
      <c r="H438" s="152">
        <v>1</v>
      </c>
      <c r="I438" s="153"/>
      <c r="L438" s="149"/>
      <c r="M438" s="154"/>
      <c r="T438" s="155"/>
      <c r="AT438" s="150" t="s">
        <v>182</v>
      </c>
      <c r="AU438" s="150" t="s">
        <v>21</v>
      </c>
      <c r="AV438" s="12" t="s">
        <v>21</v>
      </c>
      <c r="AW438" s="12" t="s">
        <v>42</v>
      </c>
      <c r="AX438" s="12" t="s">
        <v>82</v>
      </c>
      <c r="AY438" s="150" t="s">
        <v>168</v>
      </c>
    </row>
    <row r="439" spans="2:65" s="12" customFormat="1" ht="10.199999999999999">
      <c r="B439" s="149"/>
      <c r="D439" s="145" t="s">
        <v>182</v>
      </c>
      <c r="E439" s="150" t="s">
        <v>44</v>
      </c>
      <c r="F439" s="151" t="s">
        <v>2278</v>
      </c>
      <c r="H439" s="152">
        <v>2</v>
      </c>
      <c r="I439" s="153"/>
      <c r="L439" s="149"/>
      <c r="M439" s="154"/>
      <c r="T439" s="155"/>
      <c r="AT439" s="150" t="s">
        <v>182</v>
      </c>
      <c r="AU439" s="150" t="s">
        <v>21</v>
      </c>
      <c r="AV439" s="12" t="s">
        <v>21</v>
      </c>
      <c r="AW439" s="12" t="s">
        <v>42</v>
      </c>
      <c r="AX439" s="12" t="s">
        <v>82</v>
      </c>
      <c r="AY439" s="150" t="s">
        <v>168</v>
      </c>
    </row>
    <row r="440" spans="2:65" s="12" customFormat="1" ht="10.199999999999999">
      <c r="B440" s="149"/>
      <c r="D440" s="145" t="s">
        <v>182</v>
      </c>
      <c r="E440" s="150" t="s">
        <v>44</v>
      </c>
      <c r="F440" s="151" t="s">
        <v>2279</v>
      </c>
      <c r="H440" s="152">
        <v>1</v>
      </c>
      <c r="I440" s="153"/>
      <c r="L440" s="149"/>
      <c r="M440" s="154"/>
      <c r="T440" s="155"/>
      <c r="AT440" s="150" t="s">
        <v>182</v>
      </c>
      <c r="AU440" s="150" t="s">
        <v>21</v>
      </c>
      <c r="AV440" s="12" t="s">
        <v>21</v>
      </c>
      <c r="AW440" s="12" t="s">
        <v>42</v>
      </c>
      <c r="AX440" s="12" t="s">
        <v>82</v>
      </c>
      <c r="AY440" s="150" t="s">
        <v>168</v>
      </c>
    </row>
    <row r="441" spans="2:65" s="12" customFormat="1" ht="10.199999999999999">
      <c r="B441" s="149"/>
      <c r="D441" s="145" t="s">
        <v>182</v>
      </c>
      <c r="E441" s="150" t="s">
        <v>44</v>
      </c>
      <c r="F441" s="151" t="s">
        <v>2280</v>
      </c>
      <c r="H441" s="152">
        <v>2</v>
      </c>
      <c r="I441" s="153"/>
      <c r="L441" s="149"/>
      <c r="M441" s="154"/>
      <c r="T441" s="155"/>
      <c r="AT441" s="150" t="s">
        <v>182</v>
      </c>
      <c r="AU441" s="150" t="s">
        <v>21</v>
      </c>
      <c r="AV441" s="12" t="s">
        <v>21</v>
      </c>
      <c r="AW441" s="12" t="s">
        <v>42</v>
      </c>
      <c r="AX441" s="12" t="s">
        <v>82</v>
      </c>
      <c r="AY441" s="150" t="s">
        <v>168</v>
      </c>
    </row>
    <row r="442" spans="2:65" s="13" customFormat="1" ht="10.199999999999999">
      <c r="B442" s="162"/>
      <c r="D442" s="145" t="s">
        <v>182</v>
      </c>
      <c r="E442" s="163" t="s">
        <v>44</v>
      </c>
      <c r="F442" s="164" t="s">
        <v>264</v>
      </c>
      <c r="H442" s="165">
        <v>12</v>
      </c>
      <c r="I442" s="166"/>
      <c r="L442" s="162"/>
      <c r="M442" s="167"/>
      <c r="T442" s="168"/>
      <c r="AT442" s="163" t="s">
        <v>182</v>
      </c>
      <c r="AU442" s="163" t="s">
        <v>21</v>
      </c>
      <c r="AV442" s="13" t="s">
        <v>187</v>
      </c>
      <c r="AW442" s="13" t="s">
        <v>42</v>
      </c>
      <c r="AX442" s="13" t="s">
        <v>90</v>
      </c>
      <c r="AY442" s="163" t="s">
        <v>168</v>
      </c>
    </row>
    <row r="443" spans="2:65" s="1" customFormat="1" ht="16.5" customHeight="1">
      <c r="B443" s="33"/>
      <c r="C443" s="176" t="s">
        <v>958</v>
      </c>
      <c r="D443" s="176" t="s">
        <v>386</v>
      </c>
      <c r="E443" s="177" t="s">
        <v>831</v>
      </c>
      <c r="F443" s="178" t="s">
        <v>832</v>
      </c>
      <c r="G443" s="179" t="s">
        <v>430</v>
      </c>
      <c r="H443" s="180">
        <v>12.12</v>
      </c>
      <c r="I443" s="181"/>
      <c r="J443" s="182">
        <f>ROUND(I443*H443,2)</f>
        <v>0</v>
      </c>
      <c r="K443" s="178" t="s">
        <v>254</v>
      </c>
      <c r="L443" s="183"/>
      <c r="M443" s="184" t="s">
        <v>44</v>
      </c>
      <c r="N443" s="185" t="s">
        <v>53</v>
      </c>
      <c r="P443" s="141">
        <f>O443*H443</f>
        <v>0</v>
      </c>
      <c r="Q443" s="141">
        <v>1.9699999999999999E-2</v>
      </c>
      <c r="R443" s="141">
        <f>Q443*H443</f>
        <v>0.23876399999999998</v>
      </c>
      <c r="S443" s="141">
        <v>0</v>
      </c>
      <c r="T443" s="142">
        <f>S443*H443</f>
        <v>0</v>
      </c>
      <c r="AR443" s="143" t="s">
        <v>204</v>
      </c>
      <c r="AT443" s="143" t="s">
        <v>386</v>
      </c>
      <c r="AU443" s="143" t="s">
        <v>21</v>
      </c>
      <c r="AY443" s="17" t="s">
        <v>168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7" t="s">
        <v>90</v>
      </c>
      <c r="BK443" s="144">
        <f>ROUND(I443*H443,2)</f>
        <v>0</v>
      </c>
      <c r="BL443" s="17" t="s">
        <v>187</v>
      </c>
      <c r="BM443" s="143" t="s">
        <v>2281</v>
      </c>
    </row>
    <row r="444" spans="2:65" s="12" customFormat="1" ht="10.199999999999999">
      <c r="B444" s="149"/>
      <c r="D444" s="145" t="s">
        <v>182</v>
      </c>
      <c r="E444" s="150" t="s">
        <v>44</v>
      </c>
      <c r="F444" s="151" t="s">
        <v>546</v>
      </c>
      <c r="H444" s="152">
        <v>12.12</v>
      </c>
      <c r="I444" s="153"/>
      <c r="L444" s="149"/>
      <c r="M444" s="154"/>
      <c r="T444" s="155"/>
      <c r="AT444" s="150" t="s">
        <v>182</v>
      </c>
      <c r="AU444" s="150" t="s">
        <v>21</v>
      </c>
      <c r="AV444" s="12" t="s">
        <v>21</v>
      </c>
      <c r="AW444" s="12" t="s">
        <v>42</v>
      </c>
      <c r="AX444" s="12" t="s">
        <v>90</v>
      </c>
      <c r="AY444" s="150" t="s">
        <v>168</v>
      </c>
    </row>
    <row r="445" spans="2:65" s="1" customFormat="1" ht="24.15" customHeight="1">
      <c r="B445" s="33"/>
      <c r="C445" s="132" t="s">
        <v>1037</v>
      </c>
      <c r="D445" s="132" t="s">
        <v>171</v>
      </c>
      <c r="E445" s="133" t="s">
        <v>843</v>
      </c>
      <c r="F445" s="134" t="s">
        <v>844</v>
      </c>
      <c r="G445" s="135" t="s">
        <v>267</v>
      </c>
      <c r="H445" s="136">
        <v>2007</v>
      </c>
      <c r="I445" s="137"/>
      <c r="J445" s="138">
        <f>ROUND(I445*H445,2)</f>
        <v>0</v>
      </c>
      <c r="K445" s="134" t="s">
        <v>254</v>
      </c>
      <c r="L445" s="33"/>
      <c r="M445" s="139" t="s">
        <v>44</v>
      </c>
      <c r="N445" s="140" t="s">
        <v>53</v>
      </c>
      <c r="P445" s="141">
        <f>O445*H445</f>
        <v>0</v>
      </c>
      <c r="Q445" s="141">
        <v>0</v>
      </c>
      <c r="R445" s="141">
        <f>Q445*H445</f>
        <v>0</v>
      </c>
      <c r="S445" s="141">
        <v>0</v>
      </c>
      <c r="T445" s="142">
        <f>S445*H445</f>
        <v>0</v>
      </c>
      <c r="AR445" s="143" t="s">
        <v>187</v>
      </c>
      <c r="AT445" s="143" t="s">
        <v>171</v>
      </c>
      <c r="AU445" s="143" t="s">
        <v>21</v>
      </c>
      <c r="AY445" s="17" t="s">
        <v>168</v>
      </c>
      <c r="BE445" s="144">
        <f>IF(N445="základní",J445,0)</f>
        <v>0</v>
      </c>
      <c r="BF445" s="144">
        <f>IF(N445="snížená",J445,0)</f>
        <v>0</v>
      </c>
      <c r="BG445" s="144">
        <f>IF(N445="zákl. přenesená",J445,0)</f>
        <v>0</v>
      </c>
      <c r="BH445" s="144">
        <f>IF(N445="sníž. přenesená",J445,0)</f>
        <v>0</v>
      </c>
      <c r="BI445" s="144">
        <f>IF(N445="nulová",J445,0)</f>
        <v>0</v>
      </c>
      <c r="BJ445" s="17" t="s">
        <v>90</v>
      </c>
      <c r="BK445" s="144">
        <f>ROUND(I445*H445,2)</f>
        <v>0</v>
      </c>
      <c r="BL445" s="17" t="s">
        <v>187</v>
      </c>
      <c r="BM445" s="143" t="s">
        <v>2282</v>
      </c>
    </row>
    <row r="446" spans="2:65" s="1" customFormat="1" ht="10.199999999999999">
      <c r="B446" s="33"/>
      <c r="D446" s="160" t="s">
        <v>256</v>
      </c>
      <c r="F446" s="161" t="s">
        <v>846</v>
      </c>
      <c r="I446" s="147"/>
      <c r="L446" s="33"/>
      <c r="M446" s="148"/>
      <c r="T446" s="54"/>
      <c r="AT446" s="17" t="s">
        <v>256</v>
      </c>
      <c r="AU446" s="17" t="s">
        <v>21</v>
      </c>
    </row>
    <row r="447" spans="2:65" s="12" customFormat="1" ht="10.199999999999999">
      <c r="B447" s="149"/>
      <c r="D447" s="145" t="s">
        <v>182</v>
      </c>
      <c r="E447" s="150" t="s">
        <v>44</v>
      </c>
      <c r="F447" s="151" t="s">
        <v>2283</v>
      </c>
      <c r="H447" s="152">
        <v>1127.51</v>
      </c>
      <c r="I447" s="153"/>
      <c r="L447" s="149"/>
      <c r="M447" s="154"/>
      <c r="T447" s="155"/>
      <c r="AT447" s="150" t="s">
        <v>182</v>
      </c>
      <c r="AU447" s="150" t="s">
        <v>21</v>
      </c>
      <c r="AV447" s="12" t="s">
        <v>21</v>
      </c>
      <c r="AW447" s="12" t="s">
        <v>42</v>
      </c>
      <c r="AX447" s="12" t="s">
        <v>82</v>
      </c>
      <c r="AY447" s="150" t="s">
        <v>168</v>
      </c>
    </row>
    <row r="448" spans="2:65" s="12" customFormat="1" ht="10.199999999999999">
      <c r="B448" s="149"/>
      <c r="D448" s="145" t="s">
        <v>182</v>
      </c>
      <c r="E448" s="150" t="s">
        <v>44</v>
      </c>
      <c r="F448" s="151" t="s">
        <v>2284</v>
      </c>
      <c r="H448" s="152">
        <v>879.49</v>
      </c>
      <c r="I448" s="153"/>
      <c r="L448" s="149"/>
      <c r="M448" s="154"/>
      <c r="T448" s="155"/>
      <c r="AT448" s="150" t="s">
        <v>182</v>
      </c>
      <c r="AU448" s="150" t="s">
        <v>21</v>
      </c>
      <c r="AV448" s="12" t="s">
        <v>21</v>
      </c>
      <c r="AW448" s="12" t="s">
        <v>42</v>
      </c>
      <c r="AX448" s="12" t="s">
        <v>82</v>
      </c>
      <c r="AY448" s="150" t="s">
        <v>168</v>
      </c>
    </row>
    <row r="449" spans="2:65" s="13" customFormat="1" ht="10.199999999999999">
      <c r="B449" s="162"/>
      <c r="D449" s="145" t="s">
        <v>182</v>
      </c>
      <c r="E449" s="163" t="s">
        <v>44</v>
      </c>
      <c r="F449" s="164" t="s">
        <v>264</v>
      </c>
      <c r="H449" s="165">
        <v>2007</v>
      </c>
      <c r="I449" s="166"/>
      <c r="L449" s="162"/>
      <c r="M449" s="167"/>
      <c r="T449" s="168"/>
      <c r="AT449" s="163" t="s">
        <v>182</v>
      </c>
      <c r="AU449" s="163" t="s">
        <v>21</v>
      </c>
      <c r="AV449" s="13" t="s">
        <v>187</v>
      </c>
      <c r="AW449" s="13" t="s">
        <v>42</v>
      </c>
      <c r="AX449" s="13" t="s">
        <v>90</v>
      </c>
      <c r="AY449" s="163" t="s">
        <v>168</v>
      </c>
    </row>
    <row r="450" spans="2:65" s="1" customFormat="1" ht="16.5" customHeight="1">
      <c r="B450" s="33"/>
      <c r="C450" s="176" t="s">
        <v>1040</v>
      </c>
      <c r="D450" s="176" t="s">
        <v>386</v>
      </c>
      <c r="E450" s="177" t="s">
        <v>848</v>
      </c>
      <c r="F450" s="178" t="s">
        <v>849</v>
      </c>
      <c r="G450" s="179" t="s">
        <v>267</v>
      </c>
      <c r="H450" s="180">
        <v>1144.423</v>
      </c>
      <c r="I450" s="181"/>
      <c r="J450" s="182">
        <f>ROUND(I450*H450,2)</f>
        <v>0</v>
      </c>
      <c r="K450" s="178" t="s">
        <v>254</v>
      </c>
      <c r="L450" s="183"/>
      <c r="M450" s="184" t="s">
        <v>44</v>
      </c>
      <c r="N450" s="185" t="s">
        <v>53</v>
      </c>
      <c r="P450" s="141">
        <f>O450*H450</f>
        <v>0</v>
      </c>
      <c r="Q450" s="141">
        <v>2.1700000000000001E-3</v>
      </c>
      <c r="R450" s="141">
        <f>Q450*H450</f>
        <v>2.4833979099999999</v>
      </c>
      <c r="S450" s="141">
        <v>0</v>
      </c>
      <c r="T450" s="142">
        <f>S450*H450</f>
        <v>0</v>
      </c>
      <c r="AR450" s="143" t="s">
        <v>204</v>
      </c>
      <c r="AT450" s="143" t="s">
        <v>386</v>
      </c>
      <c r="AU450" s="143" t="s">
        <v>21</v>
      </c>
      <c r="AY450" s="17" t="s">
        <v>168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90</v>
      </c>
      <c r="BK450" s="144">
        <f>ROUND(I450*H450,2)</f>
        <v>0</v>
      </c>
      <c r="BL450" s="17" t="s">
        <v>187</v>
      </c>
      <c r="BM450" s="143" t="s">
        <v>2285</v>
      </c>
    </row>
    <row r="451" spans="2:65" s="12" customFormat="1" ht="10.199999999999999">
      <c r="B451" s="149"/>
      <c r="D451" s="145" t="s">
        <v>182</v>
      </c>
      <c r="E451" s="150" t="s">
        <v>44</v>
      </c>
      <c r="F451" s="151" t="s">
        <v>2286</v>
      </c>
      <c r="H451" s="152">
        <v>1144.423</v>
      </c>
      <c r="I451" s="153"/>
      <c r="L451" s="149"/>
      <c r="M451" s="154"/>
      <c r="T451" s="155"/>
      <c r="AT451" s="150" t="s">
        <v>182</v>
      </c>
      <c r="AU451" s="150" t="s">
        <v>21</v>
      </c>
      <c r="AV451" s="12" t="s">
        <v>21</v>
      </c>
      <c r="AW451" s="12" t="s">
        <v>42</v>
      </c>
      <c r="AX451" s="12" t="s">
        <v>90</v>
      </c>
      <c r="AY451" s="150" t="s">
        <v>168</v>
      </c>
    </row>
    <row r="452" spans="2:65" s="1" customFormat="1" ht="16.5" customHeight="1">
      <c r="B452" s="33"/>
      <c r="C452" s="176" t="s">
        <v>1043</v>
      </c>
      <c r="D452" s="176" t="s">
        <v>386</v>
      </c>
      <c r="E452" s="177" t="s">
        <v>2287</v>
      </c>
      <c r="F452" s="178" t="s">
        <v>2288</v>
      </c>
      <c r="G452" s="179" t="s">
        <v>267</v>
      </c>
      <c r="H452" s="180">
        <v>892.68200000000002</v>
      </c>
      <c r="I452" s="181"/>
      <c r="J452" s="182">
        <f>ROUND(I452*H452,2)</f>
        <v>0</v>
      </c>
      <c r="K452" s="178" t="s">
        <v>254</v>
      </c>
      <c r="L452" s="183"/>
      <c r="M452" s="184" t="s">
        <v>44</v>
      </c>
      <c r="N452" s="185" t="s">
        <v>53</v>
      </c>
      <c r="P452" s="141">
        <f>O452*H452</f>
        <v>0</v>
      </c>
      <c r="Q452" s="141">
        <v>1.4599999999999999E-3</v>
      </c>
      <c r="R452" s="141">
        <f>Q452*H452</f>
        <v>1.3033157200000001</v>
      </c>
      <c r="S452" s="141">
        <v>0</v>
      </c>
      <c r="T452" s="142">
        <f>S452*H452</f>
        <v>0</v>
      </c>
      <c r="AR452" s="143" t="s">
        <v>204</v>
      </c>
      <c r="AT452" s="143" t="s">
        <v>386</v>
      </c>
      <c r="AU452" s="143" t="s">
        <v>21</v>
      </c>
      <c r="AY452" s="17" t="s">
        <v>168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7" t="s">
        <v>90</v>
      </c>
      <c r="BK452" s="144">
        <f>ROUND(I452*H452,2)</f>
        <v>0</v>
      </c>
      <c r="BL452" s="17" t="s">
        <v>187</v>
      </c>
      <c r="BM452" s="143" t="s">
        <v>2289</v>
      </c>
    </row>
    <row r="453" spans="2:65" s="12" customFormat="1" ht="10.199999999999999">
      <c r="B453" s="149"/>
      <c r="D453" s="145" t="s">
        <v>182</v>
      </c>
      <c r="E453" s="150" t="s">
        <v>44</v>
      </c>
      <c r="F453" s="151" t="s">
        <v>2290</v>
      </c>
      <c r="H453" s="152">
        <v>892.68200000000002</v>
      </c>
      <c r="I453" s="153"/>
      <c r="L453" s="149"/>
      <c r="M453" s="154"/>
      <c r="T453" s="155"/>
      <c r="AT453" s="150" t="s">
        <v>182</v>
      </c>
      <c r="AU453" s="150" t="s">
        <v>21</v>
      </c>
      <c r="AV453" s="12" t="s">
        <v>21</v>
      </c>
      <c r="AW453" s="12" t="s">
        <v>42</v>
      </c>
      <c r="AX453" s="12" t="s">
        <v>90</v>
      </c>
      <c r="AY453" s="150" t="s">
        <v>168</v>
      </c>
    </row>
    <row r="454" spans="2:65" s="1" customFormat="1" ht="16.5" customHeight="1">
      <c r="B454" s="33"/>
      <c r="C454" s="132" t="s">
        <v>1048</v>
      </c>
      <c r="D454" s="132" t="s">
        <v>171</v>
      </c>
      <c r="E454" s="133" t="s">
        <v>1370</v>
      </c>
      <c r="F454" s="134" t="s">
        <v>1371</v>
      </c>
      <c r="G454" s="135" t="s">
        <v>267</v>
      </c>
      <c r="H454" s="136">
        <v>36</v>
      </c>
      <c r="I454" s="137"/>
      <c r="J454" s="138">
        <f>ROUND(I454*H454,2)</f>
        <v>0</v>
      </c>
      <c r="K454" s="134" t="s">
        <v>254</v>
      </c>
      <c r="L454" s="33"/>
      <c r="M454" s="139" t="s">
        <v>44</v>
      </c>
      <c r="N454" s="140" t="s">
        <v>53</v>
      </c>
      <c r="P454" s="141">
        <f>O454*H454</f>
        <v>0</v>
      </c>
      <c r="Q454" s="141">
        <v>1.0000000000000001E-5</v>
      </c>
      <c r="R454" s="141">
        <f>Q454*H454</f>
        <v>3.6000000000000002E-4</v>
      </c>
      <c r="S454" s="141">
        <v>0</v>
      </c>
      <c r="T454" s="142">
        <f>S454*H454</f>
        <v>0</v>
      </c>
      <c r="AR454" s="143" t="s">
        <v>187</v>
      </c>
      <c r="AT454" s="143" t="s">
        <v>171</v>
      </c>
      <c r="AU454" s="143" t="s">
        <v>21</v>
      </c>
      <c r="AY454" s="17" t="s">
        <v>168</v>
      </c>
      <c r="BE454" s="144">
        <f>IF(N454="základní",J454,0)</f>
        <v>0</v>
      </c>
      <c r="BF454" s="144">
        <f>IF(N454="snížená",J454,0)</f>
        <v>0</v>
      </c>
      <c r="BG454" s="144">
        <f>IF(N454="zákl. přenesená",J454,0)</f>
        <v>0</v>
      </c>
      <c r="BH454" s="144">
        <f>IF(N454="sníž. přenesená",J454,0)</f>
        <v>0</v>
      </c>
      <c r="BI454" s="144">
        <f>IF(N454="nulová",J454,0)</f>
        <v>0</v>
      </c>
      <c r="BJ454" s="17" t="s">
        <v>90</v>
      </c>
      <c r="BK454" s="144">
        <f>ROUND(I454*H454,2)</f>
        <v>0</v>
      </c>
      <c r="BL454" s="17" t="s">
        <v>187</v>
      </c>
      <c r="BM454" s="143" t="s">
        <v>2291</v>
      </c>
    </row>
    <row r="455" spans="2:65" s="1" customFormat="1" ht="10.199999999999999">
      <c r="B455" s="33"/>
      <c r="D455" s="160" t="s">
        <v>256</v>
      </c>
      <c r="F455" s="161" t="s">
        <v>1373</v>
      </c>
      <c r="I455" s="147"/>
      <c r="L455" s="33"/>
      <c r="M455" s="148"/>
      <c r="T455" s="54"/>
      <c r="AT455" s="17" t="s">
        <v>256</v>
      </c>
      <c r="AU455" s="17" t="s">
        <v>21</v>
      </c>
    </row>
    <row r="456" spans="2:65" s="12" customFormat="1" ht="10.199999999999999">
      <c r="B456" s="149"/>
      <c r="D456" s="145" t="s">
        <v>182</v>
      </c>
      <c r="E456" s="150" t="s">
        <v>44</v>
      </c>
      <c r="F456" s="151" t="s">
        <v>464</v>
      </c>
      <c r="H456" s="152">
        <v>36</v>
      </c>
      <c r="I456" s="153"/>
      <c r="L456" s="149"/>
      <c r="M456" s="154"/>
      <c r="T456" s="155"/>
      <c r="AT456" s="150" t="s">
        <v>182</v>
      </c>
      <c r="AU456" s="150" t="s">
        <v>21</v>
      </c>
      <c r="AV456" s="12" t="s">
        <v>21</v>
      </c>
      <c r="AW456" s="12" t="s">
        <v>42</v>
      </c>
      <c r="AX456" s="12" t="s">
        <v>90</v>
      </c>
      <c r="AY456" s="150" t="s">
        <v>168</v>
      </c>
    </row>
    <row r="457" spans="2:65" s="1" customFormat="1" ht="16.5" customHeight="1">
      <c r="B457" s="33"/>
      <c r="C457" s="176" t="s">
        <v>1052</v>
      </c>
      <c r="D457" s="176" t="s">
        <v>386</v>
      </c>
      <c r="E457" s="177" t="s">
        <v>1374</v>
      </c>
      <c r="F457" s="178" t="s">
        <v>1375</v>
      </c>
      <c r="G457" s="179" t="s">
        <v>267</v>
      </c>
      <c r="H457" s="180">
        <v>37.08</v>
      </c>
      <c r="I457" s="181"/>
      <c r="J457" s="182">
        <f>ROUND(I457*H457,2)</f>
        <v>0</v>
      </c>
      <c r="K457" s="178" t="s">
        <v>254</v>
      </c>
      <c r="L457" s="183"/>
      <c r="M457" s="184" t="s">
        <v>44</v>
      </c>
      <c r="N457" s="185" t="s">
        <v>53</v>
      </c>
      <c r="P457" s="141">
        <f>O457*H457</f>
        <v>0</v>
      </c>
      <c r="Q457" s="141">
        <v>6.7299999999999999E-3</v>
      </c>
      <c r="R457" s="141">
        <f>Q457*H457</f>
        <v>0.24954839999999998</v>
      </c>
      <c r="S457" s="141">
        <v>0</v>
      </c>
      <c r="T457" s="142">
        <f>S457*H457</f>
        <v>0</v>
      </c>
      <c r="AR457" s="143" t="s">
        <v>204</v>
      </c>
      <c r="AT457" s="143" t="s">
        <v>386</v>
      </c>
      <c r="AU457" s="143" t="s">
        <v>21</v>
      </c>
      <c r="AY457" s="17" t="s">
        <v>168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7" t="s">
        <v>90</v>
      </c>
      <c r="BK457" s="144">
        <f>ROUND(I457*H457,2)</f>
        <v>0</v>
      </c>
      <c r="BL457" s="17" t="s">
        <v>187</v>
      </c>
      <c r="BM457" s="143" t="s">
        <v>2292</v>
      </c>
    </row>
    <row r="458" spans="2:65" s="1" customFormat="1" ht="115.2">
      <c r="B458" s="33"/>
      <c r="D458" s="145" t="s">
        <v>177</v>
      </c>
      <c r="F458" s="146" t="s">
        <v>2293</v>
      </c>
      <c r="I458" s="147"/>
      <c r="L458" s="33"/>
      <c r="M458" s="148"/>
      <c r="T458" s="54"/>
      <c r="AT458" s="17" t="s">
        <v>177</v>
      </c>
      <c r="AU458" s="17" t="s">
        <v>21</v>
      </c>
    </row>
    <row r="459" spans="2:65" s="12" customFormat="1" ht="10.199999999999999">
      <c r="B459" s="149"/>
      <c r="D459" s="145" t="s">
        <v>182</v>
      </c>
      <c r="E459" s="150" t="s">
        <v>44</v>
      </c>
      <c r="F459" s="151" t="s">
        <v>464</v>
      </c>
      <c r="H459" s="152">
        <v>36</v>
      </c>
      <c r="I459" s="153"/>
      <c r="L459" s="149"/>
      <c r="M459" s="154"/>
      <c r="T459" s="155"/>
      <c r="AT459" s="150" t="s">
        <v>182</v>
      </c>
      <c r="AU459" s="150" t="s">
        <v>21</v>
      </c>
      <c r="AV459" s="12" t="s">
        <v>21</v>
      </c>
      <c r="AW459" s="12" t="s">
        <v>42</v>
      </c>
      <c r="AX459" s="12" t="s">
        <v>90</v>
      </c>
      <c r="AY459" s="150" t="s">
        <v>168</v>
      </c>
    </row>
    <row r="460" spans="2:65" s="12" customFormat="1" ht="10.199999999999999">
      <c r="B460" s="149"/>
      <c r="D460" s="145" t="s">
        <v>182</v>
      </c>
      <c r="F460" s="151" t="s">
        <v>2294</v>
      </c>
      <c r="H460" s="152">
        <v>37.08</v>
      </c>
      <c r="I460" s="153"/>
      <c r="L460" s="149"/>
      <c r="M460" s="154"/>
      <c r="T460" s="155"/>
      <c r="AT460" s="150" t="s">
        <v>182</v>
      </c>
      <c r="AU460" s="150" t="s">
        <v>21</v>
      </c>
      <c r="AV460" s="12" t="s">
        <v>21</v>
      </c>
      <c r="AW460" s="12" t="s">
        <v>4</v>
      </c>
      <c r="AX460" s="12" t="s">
        <v>90</v>
      </c>
      <c r="AY460" s="150" t="s">
        <v>168</v>
      </c>
    </row>
    <row r="461" spans="2:65" s="1" customFormat="1" ht="24.15" customHeight="1">
      <c r="B461" s="33"/>
      <c r="C461" s="132" t="s">
        <v>1054</v>
      </c>
      <c r="D461" s="132" t="s">
        <v>171</v>
      </c>
      <c r="E461" s="133" t="s">
        <v>857</v>
      </c>
      <c r="F461" s="134" t="s">
        <v>858</v>
      </c>
      <c r="G461" s="135" t="s">
        <v>430</v>
      </c>
      <c r="H461" s="136">
        <v>29</v>
      </c>
      <c r="I461" s="137"/>
      <c r="J461" s="138">
        <f>ROUND(I461*H461,2)</f>
        <v>0</v>
      </c>
      <c r="K461" s="134" t="s">
        <v>254</v>
      </c>
      <c r="L461" s="33"/>
      <c r="M461" s="139" t="s">
        <v>44</v>
      </c>
      <c r="N461" s="140" t="s">
        <v>53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187</v>
      </c>
      <c r="AT461" s="143" t="s">
        <v>171</v>
      </c>
      <c r="AU461" s="143" t="s">
        <v>21</v>
      </c>
      <c r="AY461" s="17" t="s">
        <v>168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7" t="s">
        <v>90</v>
      </c>
      <c r="BK461" s="144">
        <f>ROUND(I461*H461,2)</f>
        <v>0</v>
      </c>
      <c r="BL461" s="17" t="s">
        <v>187</v>
      </c>
      <c r="BM461" s="143" t="s">
        <v>2295</v>
      </c>
    </row>
    <row r="462" spans="2:65" s="1" customFormat="1" ht="10.199999999999999">
      <c r="B462" s="33"/>
      <c r="D462" s="160" t="s">
        <v>256</v>
      </c>
      <c r="F462" s="161" t="s">
        <v>860</v>
      </c>
      <c r="I462" s="147"/>
      <c r="L462" s="33"/>
      <c r="M462" s="148"/>
      <c r="T462" s="54"/>
      <c r="AT462" s="17" t="s">
        <v>256</v>
      </c>
      <c r="AU462" s="17" t="s">
        <v>21</v>
      </c>
    </row>
    <row r="463" spans="2:65" s="12" customFormat="1" ht="10.199999999999999">
      <c r="B463" s="149"/>
      <c r="D463" s="145" t="s">
        <v>182</v>
      </c>
      <c r="E463" s="150" t="s">
        <v>44</v>
      </c>
      <c r="F463" s="151" t="s">
        <v>2296</v>
      </c>
      <c r="H463" s="152">
        <v>7</v>
      </c>
      <c r="I463" s="153"/>
      <c r="L463" s="149"/>
      <c r="M463" s="154"/>
      <c r="T463" s="155"/>
      <c r="AT463" s="150" t="s">
        <v>182</v>
      </c>
      <c r="AU463" s="150" t="s">
        <v>21</v>
      </c>
      <c r="AV463" s="12" t="s">
        <v>21</v>
      </c>
      <c r="AW463" s="12" t="s">
        <v>42</v>
      </c>
      <c r="AX463" s="12" t="s">
        <v>82</v>
      </c>
      <c r="AY463" s="150" t="s">
        <v>168</v>
      </c>
    </row>
    <row r="464" spans="2:65" s="12" customFormat="1" ht="10.199999999999999">
      <c r="B464" s="149"/>
      <c r="D464" s="145" t="s">
        <v>182</v>
      </c>
      <c r="E464" s="150" t="s">
        <v>44</v>
      </c>
      <c r="F464" s="151" t="s">
        <v>2297</v>
      </c>
      <c r="H464" s="152">
        <v>4</v>
      </c>
      <c r="I464" s="153"/>
      <c r="L464" s="149"/>
      <c r="M464" s="154"/>
      <c r="T464" s="155"/>
      <c r="AT464" s="150" t="s">
        <v>182</v>
      </c>
      <c r="AU464" s="150" t="s">
        <v>21</v>
      </c>
      <c r="AV464" s="12" t="s">
        <v>21</v>
      </c>
      <c r="AW464" s="12" t="s">
        <v>42</v>
      </c>
      <c r="AX464" s="12" t="s">
        <v>82</v>
      </c>
      <c r="AY464" s="150" t="s">
        <v>168</v>
      </c>
    </row>
    <row r="465" spans="2:65" s="12" customFormat="1" ht="10.199999999999999">
      <c r="B465" s="149"/>
      <c r="D465" s="145" t="s">
        <v>182</v>
      </c>
      <c r="E465" s="150" t="s">
        <v>44</v>
      </c>
      <c r="F465" s="151" t="s">
        <v>2298</v>
      </c>
      <c r="H465" s="152">
        <v>4</v>
      </c>
      <c r="I465" s="153"/>
      <c r="L465" s="149"/>
      <c r="M465" s="154"/>
      <c r="T465" s="155"/>
      <c r="AT465" s="150" t="s">
        <v>182</v>
      </c>
      <c r="AU465" s="150" t="s">
        <v>21</v>
      </c>
      <c r="AV465" s="12" t="s">
        <v>21</v>
      </c>
      <c r="AW465" s="12" t="s">
        <v>42</v>
      </c>
      <c r="AX465" s="12" t="s">
        <v>82</v>
      </c>
      <c r="AY465" s="150" t="s">
        <v>168</v>
      </c>
    </row>
    <row r="466" spans="2:65" s="12" customFormat="1" ht="10.199999999999999">
      <c r="B466" s="149"/>
      <c r="D466" s="145" t="s">
        <v>182</v>
      </c>
      <c r="E466" s="150" t="s">
        <v>44</v>
      </c>
      <c r="F466" s="151" t="s">
        <v>2299</v>
      </c>
      <c r="H466" s="152">
        <v>14</v>
      </c>
      <c r="I466" s="153"/>
      <c r="L466" s="149"/>
      <c r="M466" s="154"/>
      <c r="T466" s="155"/>
      <c r="AT466" s="150" t="s">
        <v>182</v>
      </c>
      <c r="AU466" s="150" t="s">
        <v>21</v>
      </c>
      <c r="AV466" s="12" t="s">
        <v>21</v>
      </c>
      <c r="AW466" s="12" t="s">
        <v>42</v>
      </c>
      <c r="AX466" s="12" t="s">
        <v>82</v>
      </c>
      <c r="AY466" s="150" t="s">
        <v>168</v>
      </c>
    </row>
    <row r="467" spans="2:65" s="13" customFormat="1" ht="10.199999999999999">
      <c r="B467" s="162"/>
      <c r="D467" s="145" t="s">
        <v>182</v>
      </c>
      <c r="E467" s="163" t="s">
        <v>44</v>
      </c>
      <c r="F467" s="164" t="s">
        <v>264</v>
      </c>
      <c r="H467" s="165">
        <v>29</v>
      </c>
      <c r="I467" s="166"/>
      <c r="L467" s="162"/>
      <c r="M467" s="167"/>
      <c r="T467" s="168"/>
      <c r="AT467" s="163" t="s">
        <v>182</v>
      </c>
      <c r="AU467" s="163" t="s">
        <v>21</v>
      </c>
      <c r="AV467" s="13" t="s">
        <v>187</v>
      </c>
      <c r="AW467" s="13" t="s">
        <v>42</v>
      </c>
      <c r="AX467" s="13" t="s">
        <v>90</v>
      </c>
      <c r="AY467" s="163" t="s">
        <v>168</v>
      </c>
    </row>
    <row r="468" spans="2:65" s="1" customFormat="1" ht="16.5" customHeight="1">
      <c r="B468" s="33"/>
      <c r="C468" s="176" t="s">
        <v>1055</v>
      </c>
      <c r="D468" s="176" t="s">
        <v>386</v>
      </c>
      <c r="E468" s="177" t="s">
        <v>865</v>
      </c>
      <c r="F468" s="178" t="s">
        <v>866</v>
      </c>
      <c r="G468" s="179" t="s">
        <v>430</v>
      </c>
      <c r="H468" s="180">
        <v>7.1050000000000004</v>
      </c>
      <c r="I468" s="181"/>
      <c r="J468" s="182">
        <f>ROUND(I468*H468,2)</f>
        <v>0</v>
      </c>
      <c r="K468" s="178" t="s">
        <v>44</v>
      </c>
      <c r="L468" s="183"/>
      <c r="M468" s="184" t="s">
        <v>44</v>
      </c>
      <c r="N468" s="185" t="s">
        <v>53</v>
      </c>
      <c r="P468" s="141">
        <f>O468*H468</f>
        <v>0</v>
      </c>
      <c r="Q468" s="141">
        <v>9.2000000000000003E-4</v>
      </c>
      <c r="R468" s="141">
        <f>Q468*H468</f>
        <v>6.5366000000000009E-3</v>
      </c>
      <c r="S468" s="141">
        <v>0</v>
      </c>
      <c r="T468" s="142">
        <f>S468*H468</f>
        <v>0</v>
      </c>
      <c r="AR468" s="143" t="s">
        <v>204</v>
      </c>
      <c r="AT468" s="143" t="s">
        <v>386</v>
      </c>
      <c r="AU468" s="143" t="s">
        <v>21</v>
      </c>
      <c r="AY468" s="17" t="s">
        <v>168</v>
      </c>
      <c r="BE468" s="144">
        <f>IF(N468="základní",J468,0)</f>
        <v>0</v>
      </c>
      <c r="BF468" s="144">
        <f>IF(N468="snížená",J468,0)</f>
        <v>0</v>
      </c>
      <c r="BG468" s="144">
        <f>IF(N468="zákl. přenesená",J468,0)</f>
        <v>0</v>
      </c>
      <c r="BH468" s="144">
        <f>IF(N468="sníž. přenesená",J468,0)</f>
        <v>0</v>
      </c>
      <c r="BI468" s="144">
        <f>IF(N468="nulová",J468,0)</f>
        <v>0</v>
      </c>
      <c r="BJ468" s="17" t="s">
        <v>90</v>
      </c>
      <c r="BK468" s="144">
        <f>ROUND(I468*H468,2)</f>
        <v>0</v>
      </c>
      <c r="BL468" s="17" t="s">
        <v>187</v>
      </c>
      <c r="BM468" s="143" t="s">
        <v>2300</v>
      </c>
    </row>
    <row r="469" spans="2:65" s="12" customFormat="1" ht="10.199999999999999">
      <c r="B469" s="149"/>
      <c r="D469" s="145" t="s">
        <v>182</v>
      </c>
      <c r="E469" s="150" t="s">
        <v>44</v>
      </c>
      <c r="F469" s="151" t="s">
        <v>2301</v>
      </c>
      <c r="H469" s="152">
        <v>7.1050000000000004</v>
      </c>
      <c r="I469" s="153"/>
      <c r="L469" s="149"/>
      <c r="M469" s="154"/>
      <c r="T469" s="155"/>
      <c r="AT469" s="150" t="s">
        <v>182</v>
      </c>
      <c r="AU469" s="150" t="s">
        <v>21</v>
      </c>
      <c r="AV469" s="12" t="s">
        <v>21</v>
      </c>
      <c r="AW469" s="12" t="s">
        <v>42</v>
      </c>
      <c r="AX469" s="12" t="s">
        <v>90</v>
      </c>
      <c r="AY469" s="150" t="s">
        <v>168</v>
      </c>
    </row>
    <row r="470" spans="2:65" s="1" customFormat="1" ht="16.5" customHeight="1">
      <c r="B470" s="33"/>
      <c r="C470" s="176" t="s">
        <v>1060</v>
      </c>
      <c r="D470" s="176" t="s">
        <v>386</v>
      </c>
      <c r="E470" s="177" t="s">
        <v>868</v>
      </c>
      <c r="F470" s="178" t="s">
        <v>2302</v>
      </c>
      <c r="G470" s="179" t="s">
        <v>430</v>
      </c>
      <c r="H470" s="180">
        <v>7.1050000000000004</v>
      </c>
      <c r="I470" s="181"/>
      <c r="J470" s="182">
        <f>ROUND(I470*H470,2)</f>
        <v>0</v>
      </c>
      <c r="K470" s="178" t="s">
        <v>44</v>
      </c>
      <c r="L470" s="183"/>
      <c r="M470" s="184" t="s">
        <v>44</v>
      </c>
      <c r="N470" s="185" t="s">
        <v>53</v>
      </c>
      <c r="P470" s="141">
        <f>O470*H470</f>
        <v>0</v>
      </c>
      <c r="Q470" s="141">
        <v>7.1000000000000002E-4</v>
      </c>
      <c r="R470" s="141">
        <f>Q470*H470</f>
        <v>5.0445500000000001E-3</v>
      </c>
      <c r="S470" s="141">
        <v>0</v>
      </c>
      <c r="T470" s="142">
        <f>S470*H470</f>
        <v>0</v>
      </c>
      <c r="AR470" s="143" t="s">
        <v>204</v>
      </c>
      <c r="AT470" s="143" t="s">
        <v>386</v>
      </c>
      <c r="AU470" s="143" t="s">
        <v>21</v>
      </c>
      <c r="AY470" s="17" t="s">
        <v>168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7" t="s">
        <v>90</v>
      </c>
      <c r="BK470" s="144">
        <f>ROUND(I470*H470,2)</f>
        <v>0</v>
      </c>
      <c r="BL470" s="17" t="s">
        <v>187</v>
      </c>
      <c r="BM470" s="143" t="s">
        <v>2303</v>
      </c>
    </row>
    <row r="471" spans="2:65" s="12" customFormat="1" ht="10.199999999999999">
      <c r="B471" s="149"/>
      <c r="D471" s="145" t="s">
        <v>182</v>
      </c>
      <c r="E471" s="150" t="s">
        <v>44</v>
      </c>
      <c r="F471" s="151" t="s">
        <v>2301</v>
      </c>
      <c r="H471" s="152">
        <v>7.1050000000000004</v>
      </c>
      <c r="I471" s="153"/>
      <c r="L471" s="149"/>
      <c r="M471" s="154"/>
      <c r="T471" s="155"/>
      <c r="AT471" s="150" t="s">
        <v>182</v>
      </c>
      <c r="AU471" s="150" t="s">
        <v>21</v>
      </c>
      <c r="AV471" s="12" t="s">
        <v>21</v>
      </c>
      <c r="AW471" s="12" t="s">
        <v>42</v>
      </c>
      <c r="AX471" s="12" t="s">
        <v>90</v>
      </c>
      <c r="AY471" s="150" t="s">
        <v>168</v>
      </c>
    </row>
    <row r="472" spans="2:65" s="1" customFormat="1" ht="16.5" customHeight="1">
      <c r="B472" s="33"/>
      <c r="C472" s="176" t="s">
        <v>1507</v>
      </c>
      <c r="D472" s="176" t="s">
        <v>386</v>
      </c>
      <c r="E472" s="177" t="s">
        <v>2304</v>
      </c>
      <c r="F472" s="178" t="s">
        <v>2305</v>
      </c>
      <c r="G472" s="179" t="s">
        <v>430</v>
      </c>
      <c r="H472" s="180">
        <v>4.0599999999999996</v>
      </c>
      <c r="I472" s="181"/>
      <c r="J472" s="182">
        <f>ROUND(I472*H472,2)</f>
        <v>0</v>
      </c>
      <c r="K472" s="178" t="s">
        <v>44</v>
      </c>
      <c r="L472" s="183"/>
      <c r="M472" s="184" t="s">
        <v>44</v>
      </c>
      <c r="N472" s="185" t="s">
        <v>53</v>
      </c>
      <c r="P472" s="141">
        <f>O472*H472</f>
        <v>0</v>
      </c>
      <c r="Q472" s="141">
        <v>1.2600000000000001E-3</v>
      </c>
      <c r="R472" s="141">
        <f>Q472*H472</f>
        <v>5.1155999999999997E-3</v>
      </c>
      <c r="S472" s="141">
        <v>0</v>
      </c>
      <c r="T472" s="142">
        <f>S472*H472</f>
        <v>0</v>
      </c>
      <c r="AR472" s="143" t="s">
        <v>204</v>
      </c>
      <c r="AT472" s="143" t="s">
        <v>386</v>
      </c>
      <c r="AU472" s="143" t="s">
        <v>21</v>
      </c>
      <c r="AY472" s="17" t="s">
        <v>168</v>
      </c>
      <c r="BE472" s="144">
        <f>IF(N472="základní",J472,0)</f>
        <v>0</v>
      </c>
      <c r="BF472" s="144">
        <f>IF(N472="snížená",J472,0)</f>
        <v>0</v>
      </c>
      <c r="BG472" s="144">
        <f>IF(N472="zákl. přenesená",J472,0)</f>
        <v>0</v>
      </c>
      <c r="BH472" s="144">
        <f>IF(N472="sníž. přenesená",J472,0)</f>
        <v>0</v>
      </c>
      <c r="BI472" s="144">
        <f>IF(N472="nulová",J472,0)</f>
        <v>0</v>
      </c>
      <c r="BJ472" s="17" t="s">
        <v>90</v>
      </c>
      <c r="BK472" s="144">
        <f>ROUND(I472*H472,2)</f>
        <v>0</v>
      </c>
      <c r="BL472" s="17" t="s">
        <v>187</v>
      </c>
      <c r="BM472" s="143" t="s">
        <v>2306</v>
      </c>
    </row>
    <row r="473" spans="2:65" s="12" customFormat="1" ht="10.199999999999999">
      <c r="B473" s="149"/>
      <c r="D473" s="145" t="s">
        <v>182</v>
      </c>
      <c r="E473" s="150" t="s">
        <v>44</v>
      </c>
      <c r="F473" s="151" t="s">
        <v>2307</v>
      </c>
      <c r="H473" s="152">
        <v>4.0599999999999996</v>
      </c>
      <c r="I473" s="153"/>
      <c r="L473" s="149"/>
      <c r="M473" s="154"/>
      <c r="T473" s="155"/>
      <c r="AT473" s="150" t="s">
        <v>182</v>
      </c>
      <c r="AU473" s="150" t="s">
        <v>21</v>
      </c>
      <c r="AV473" s="12" t="s">
        <v>21</v>
      </c>
      <c r="AW473" s="12" t="s">
        <v>42</v>
      </c>
      <c r="AX473" s="12" t="s">
        <v>90</v>
      </c>
      <c r="AY473" s="150" t="s">
        <v>168</v>
      </c>
    </row>
    <row r="474" spans="2:65" s="1" customFormat="1" ht="16.5" customHeight="1">
      <c r="B474" s="33"/>
      <c r="C474" s="176" t="s">
        <v>1512</v>
      </c>
      <c r="D474" s="176" t="s">
        <v>386</v>
      </c>
      <c r="E474" s="177" t="s">
        <v>2308</v>
      </c>
      <c r="F474" s="178" t="s">
        <v>2309</v>
      </c>
      <c r="G474" s="179" t="s">
        <v>430</v>
      </c>
      <c r="H474" s="180">
        <v>4.0599999999999996</v>
      </c>
      <c r="I474" s="181"/>
      <c r="J474" s="182">
        <f>ROUND(I474*H474,2)</f>
        <v>0</v>
      </c>
      <c r="K474" s="178" t="s">
        <v>44</v>
      </c>
      <c r="L474" s="183"/>
      <c r="M474" s="184" t="s">
        <v>44</v>
      </c>
      <c r="N474" s="185" t="s">
        <v>53</v>
      </c>
      <c r="P474" s="141">
        <f>O474*H474</f>
        <v>0</v>
      </c>
      <c r="Q474" s="141">
        <v>1.2600000000000001E-3</v>
      </c>
      <c r="R474" s="141">
        <f>Q474*H474</f>
        <v>5.1155999999999997E-3</v>
      </c>
      <c r="S474" s="141">
        <v>0</v>
      </c>
      <c r="T474" s="142">
        <f>S474*H474</f>
        <v>0</v>
      </c>
      <c r="AR474" s="143" t="s">
        <v>204</v>
      </c>
      <c r="AT474" s="143" t="s">
        <v>386</v>
      </c>
      <c r="AU474" s="143" t="s">
        <v>21</v>
      </c>
      <c r="AY474" s="17" t="s">
        <v>168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7" t="s">
        <v>90</v>
      </c>
      <c r="BK474" s="144">
        <f>ROUND(I474*H474,2)</f>
        <v>0</v>
      </c>
      <c r="BL474" s="17" t="s">
        <v>187</v>
      </c>
      <c r="BM474" s="143" t="s">
        <v>2310</v>
      </c>
    </row>
    <row r="475" spans="2:65" s="12" customFormat="1" ht="10.199999999999999">
      <c r="B475" s="149"/>
      <c r="D475" s="145" t="s">
        <v>182</v>
      </c>
      <c r="E475" s="150" t="s">
        <v>44</v>
      </c>
      <c r="F475" s="151" t="s">
        <v>2307</v>
      </c>
      <c r="H475" s="152">
        <v>4.0599999999999996</v>
      </c>
      <c r="I475" s="153"/>
      <c r="L475" s="149"/>
      <c r="M475" s="154"/>
      <c r="T475" s="155"/>
      <c r="AT475" s="150" t="s">
        <v>182</v>
      </c>
      <c r="AU475" s="150" t="s">
        <v>21</v>
      </c>
      <c r="AV475" s="12" t="s">
        <v>21</v>
      </c>
      <c r="AW475" s="12" t="s">
        <v>42</v>
      </c>
      <c r="AX475" s="12" t="s">
        <v>90</v>
      </c>
      <c r="AY475" s="150" t="s">
        <v>168</v>
      </c>
    </row>
    <row r="476" spans="2:65" s="1" customFormat="1" ht="16.5" customHeight="1">
      <c r="B476" s="33"/>
      <c r="C476" s="176" t="s">
        <v>1517</v>
      </c>
      <c r="D476" s="176" t="s">
        <v>386</v>
      </c>
      <c r="E476" s="177" t="s">
        <v>871</v>
      </c>
      <c r="F476" s="178" t="s">
        <v>872</v>
      </c>
      <c r="G476" s="179" t="s">
        <v>430</v>
      </c>
      <c r="H476" s="180">
        <v>7.1050000000000004</v>
      </c>
      <c r="I476" s="181"/>
      <c r="J476" s="182">
        <f>ROUND(I476*H476,2)</f>
        <v>0</v>
      </c>
      <c r="K476" s="178" t="s">
        <v>254</v>
      </c>
      <c r="L476" s="183"/>
      <c r="M476" s="184" t="s">
        <v>44</v>
      </c>
      <c r="N476" s="185" t="s">
        <v>53</v>
      </c>
      <c r="P476" s="141">
        <f>O476*H476</f>
        <v>0</v>
      </c>
      <c r="Q476" s="141">
        <v>7.2000000000000005E-4</v>
      </c>
      <c r="R476" s="141">
        <f>Q476*H476</f>
        <v>5.1156000000000005E-3</v>
      </c>
      <c r="S476" s="141">
        <v>0</v>
      </c>
      <c r="T476" s="142">
        <f>S476*H476</f>
        <v>0</v>
      </c>
      <c r="AR476" s="143" t="s">
        <v>204</v>
      </c>
      <c r="AT476" s="143" t="s">
        <v>386</v>
      </c>
      <c r="AU476" s="143" t="s">
        <v>21</v>
      </c>
      <c r="AY476" s="17" t="s">
        <v>168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7" t="s">
        <v>90</v>
      </c>
      <c r="BK476" s="144">
        <f>ROUND(I476*H476,2)</f>
        <v>0</v>
      </c>
      <c r="BL476" s="17" t="s">
        <v>187</v>
      </c>
      <c r="BM476" s="143" t="s">
        <v>2311</v>
      </c>
    </row>
    <row r="477" spans="2:65" s="12" customFormat="1" ht="10.199999999999999">
      <c r="B477" s="149"/>
      <c r="D477" s="145" t="s">
        <v>182</v>
      </c>
      <c r="E477" s="150" t="s">
        <v>44</v>
      </c>
      <c r="F477" s="151" t="s">
        <v>2301</v>
      </c>
      <c r="H477" s="152">
        <v>7.1050000000000004</v>
      </c>
      <c r="I477" s="153"/>
      <c r="L477" s="149"/>
      <c r="M477" s="154"/>
      <c r="T477" s="155"/>
      <c r="AT477" s="150" t="s">
        <v>182</v>
      </c>
      <c r="AU477" s="150" t="s">
        <v>21</v>
      </c>
      <c r="AV477" s="12" t="s">
        <v>21</v>
      </c>
      <c r="AW477" s="12" t="s">
        <v>42</v>
      </c>
      <c r="AX477" s="12" t="s">
        <v>90</v>
      </c>
      <c r="AY477" s="150" t="s">
        <v>168</v>
      </c>
    </row>
    <row r="478" spans="2:65" s="1" customFormat="1" ht="24.15" customHeight="1">
      <c r="B478" s="33"/>
      <c r="C478" s="132" t="s">
        <v>1523</v>
      </c>
      <c r="D478" s="132" t="s">
        <v>171</v>
      </c>
      <c r="E478" s="133" t="s">
        <v>2312</v>
      </c>
      <c r="F478" s="134" t="s">
        <v>2313</v>
      </c>
      <c r="G478" s="135" t="s">
        <v>430</v>
      </c>
      <c r="H478" s="136">
        <v>1</v>
      </c>
      <c r="I478" s="137"/>
      <c r="J478" s="138">
        <f>ROUND(I478*H478,2)</f>
        <v>0</v>
      </c>
      <c r="K478" s="134" t="s">
        <v>254</v>
      </c>
      <c r="L478" s="33"/>
      <c r="M478" s="139" t="s">
        <v>44</v>
      </c>
      <c r="N478" s="140" t="s">
        <v>53</v>
      </c>
      <c r="P478" s="141">
        <f>O478*H478</f>
        <v>0</v>
      </c>
      <c r="Q478" s="141">
        <v>0</v>
      </c>
      <c r="R478" s="141">
        <f>Q478*H478</f>
        <v>0</v>
      </c>
      <c r="S478" s="141">
        <v>0</v>
      </c>
      <c r="T478" s="142">
        <f>S478*H478</f>
        <v>0</v>
      </c>
      <c r="AR478" s="143" t="s">
        <v>187</v>
      </c>
      <c r="AT478" s="143" t="s">
        <v>171</v>
      </c>
      <c r="AU478" s="143" t="s">
        <v>21</v>
      </c>
      <c r="AY478" s="17" t="s">
        <v>168</v>
      </c>
      <c r="BE478" s="144">
        <f>IF(N478="základní",J478,0)</f>
        <v>0</v>
      </c>
      <c r="BF478" s="144">
        <f>IF(N478="snížená",J478,0)</f>
        <v>0</v>
      </c>
      <c r="BG478" s="144">
        <f>IF(N478="zákl. přenesená",J478,0)</f>
        <v>0</v>
      </c>
      <c r="BH478" s="144">
        <f>IF(N478="sníž. přenesená",J478,0)</f>
        <v>0</v>
      </c>
      <c r="BI478" s="144">
        <f>IF(N478="nulová",J478,0)</f>
        <v>0</v>
      </c>
      <c r="BJ478" s="17" t="s">
        <v>90</v>
      </c>
      <c r="BK478" s="144">
        <f>ROUND(I478*H478,2)</f>
        <v>0</v>
      </c>
      <c r="BL478" s="17" t="s">
        <v>187</v>
      </c>
      <c r="BM478" s="143" t="s">
        <v>2314</v>
      </c>
    </row>
    <row r="479" spans="2:65" s="1" customFormat="1" ht="10.199999999999999">
      <c r="B479" s="33"/>
      <c r="D479" s="160" t="s">
        <v>256</v>
      </c>
      <c r="F479" s="161" t="s">
        <v>2315</v>
      </c>
      <c r="I479" s="147"/>
      <c r="L479" s="33"/>
      <c r="M479" s="148"/>
      <c r="T479" s="54"/>
      <c r="AT479" s="17" t="s">
        <v>256</v>
      </c>
      <c r="AU479" s="17" t="s">
        <v>21</v>
      </c>
    </row>
    <row r="480" spans="2:65" s="12" customFormat="1" ht="10.199999999999999">
      <c r="B480" s="149"/>
      <c r="D480" s="145" t="s">
        <v>182</v>
      </c>
      <c r="E480" s="150" t="s">
        <v>44</v>
      </c>
      <c r="F480" s="151" t="s">
        <v>90</v>
      </c>
      <c r="H480" s="152">
        <v>1</v>
      </c>
      <c r="I480" s="153"/>
      <c r="L480" s="149"/>
      <c r="M480" s="154"/>
      <c r="T480" s="155"/>
      <c r="AT480" s="150" t="s">
        <v>182</v>
      </c>
      <c r="AU480" s="150" t="s">
        <v>21</v>
      </c>
      <c r="AV480" s="12" t="s">
        <v>21</v>
      </c>
      <c r="AW480" s="12" t="s">
        <v>42</v>
      </c>
      <c r="AX480" s="12" t="s">
        <v>90</v>
      </c>
      <c r="AY480" s="150" t="s">
        <v>168</v>
      </c>
    </row>
    <row r="481" spans="2:65" s="1" customFormat="1" ht="16.5" customHeight="1">
      <c r="B481" s="33"/>
      <c r="C481" s="176" t="s">
        <v>1529</v>
      </c>
      <c r="D481" s="176" t="s">
        <v>386</v>
      </c>
      <c r="E481" s="177" t="s">
        <v>2316</v>
      </c>
      <c r="F481" s="178" t="s">
        <v>2317</v>
      </c>
      <c r="G481" s="179" t="s">
        <v>430</v>
      </c>
      <c r="H481" s="180">
        <v>1.0149999999999999</v>
      </c>
      <c r="I481" s="181"/>
      <c r="J481" s="182">
        <f>ROUND(I481*H481,2)</f>
        <v>0</v>
      </c>
      <c r="K481" s="178" t="s">
        <v>254</v>
      </c>
      <c r="L481" s="183"/>
      <c r="M481" s="184" t="s">
        <v>44</v>
      </c>
      <c r="N481" s="185" t="s">
        <v>53</v>
      </c>
      <c r="P481" s="141">
        <f>O481*H481</f>
        <v>0</v>
      </c>
      <c r="Q481" s="141">
        <v>2.2300000000000002E-3</v>
      </c>
      <c r="R481" s="141">
        <f>Q481*H481</f>
        <v>2.2634500000000002E-3</v>
      </c>
      <c r="S481" s="141">
        <v>0</v>
      </c>
      <c r="T481" s="142">
        <f>S481*H481</f>
        <v>0</v>
      </c>
      <c r="AR481" s="143" t="s">
        <v>204</v>
      </c>
      <c r="AT481" s="143" t="s">
        <v>386</v>
      </c>
      <c r="AU481" s="143" t="s">
        <v>21</v>
      </c>
      <c r="AY481" s="17" t="s">
        <v>168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7" t="s">
        <v>90</v>
      </c>
      <c r="BK481" s="144">
        <f>ROUND(I481*H481,2)</f>
        <v>0</v>
      </c>
      <c r="BL481" s="17" t="s">
        <v>187</v>
      </c>
      <c r="BM481" s="143" t="s">
        <v>2318</v>
      </c>
    </row>
    <row r="482" spans="2:65" s="12" customFormat="1" ht="10.199999999999999">
      <c r="B482" s="149"/>
      <c r="D482" s="145" t="s">
        <v>182</v>
      </c>
      <c r="E482" s="150" t="s">
        <v>44</v>
      </c>
      <c r="F482" s="151" t="s">
        <v>2319</v>
      </c>
      <c r="H482" s="152">
        <v>1.0149999999999999</v>
      </c>
      <c r="I482" s="153"/>
      <c r="L482" s="149"/>
      <c r="M482" s="154"/>
      <c r="T482" s="155"/>
      <c r="AT482" s="150" t="s">
        <v>182</v>
      </c>
      <c r="AU482" s="150" t="s">
        <v>21</v>
      </c>
      <c r="AV482" s="12" t="s">
        <v>21</v>
      </c>
      <c r="AW482" s="12" t="s">
        <v>42</v>
      </c>
      <c r="AX482" s="12" t="s">
        <v>90</v>
      </c>
      <c r="AY482" s="150" t="s">
        <v>168</v>
      </c>
    </row>
    <row r="483" spans="2:65" s="1" customFormat="1" ht="24.15" customHeight="1">
      <c r="B483" s="33"/>
      <c r="C483" s="132" t="s">
        <v>1535</v>
      </c>
      <c r="D483" s="132" t="s">
        <v>171</v>
      </c>
      <c r="E483" s="133" t="s">
        <v>2320</v>
      </c>
      <c r="F483" s="134" t="s">
        <v>2321</v>
      </c>
      <c r="G483" s="135" t="s">
        <v>430</v>
      </c>
      <c r="H483" s="136">
        <v>1</v>
      </c>
      <c r="I483" s="137"/>
      <c r="J483" s="138">
        <f>ROUND(I483*H483,2)</f>
        <v>0</v>
      </c>
      <c r="K483" s="134" t="s">
        <v>254</v>
      </c>
      <c r="L483" s="33"/>
      <c r="M483" s="139" t="s">
        <v>44</v>
      </c>
      <c r="N483" s="140" t="s">
        <v>53</v>
      </c>
      <c r="P483" s="141">
        <f>O483*H483</f>
        <v>0</v>
      </c>
      <c r="Q483" s="141">
        <v>0</v>
      </c>
      <c r="R483" s="141">
        <f>Q483*H483</f>
        <v>0</v>
      </c>
      <c r="S483" s="141">
        <v>0</v>
      </c>
      <c r="T483" s="142">
        <f>S483*H483</f>
        <v>0</v>
      </c>
      <c r="AR483" s="143" t="s">
        <v>187</v>
      </c>
      <c r="AT483" s="143" t="s">
        <v>171</v>
      </c>
      <c r="AU483" s="143" t="s">
        <v>21</v>
      </c>
      <c r="AY483" s="17" t="s">
        <v>168</v>
      </c>
      <c r="BE483" s="144">
        <f>IF(N483="základní",J483,0)</f>
        <v>0</v>
      </c>
      <c r="BF483" s="144">
        <f>IF(N483="snížená",J483,0)</f>
        <v>0</v>
      </c>
      <c r="BG483" s="144">
        <f>IF(N483="zákl. přenesená",J483,0)</f>
        <v>0</v>
      </c>
      <c r="BH483" s="144">
        <f>IF(N483="sníž. přenesená",J483,0)</f>
        <v>0</v>
      </c>
      <c r="BI483" s="144">
        <f>IF(N483="nulová",J483,0)</f>
        <v>0</v>
      </c>
      <c r="BJ483" s="17" t="s">
        <v>90</v>
      </c>
      <c r="BK483" s="144">
        <f>ROUND(I483*H483,2)</f>
        <v>0</v>
      </c>
      <c r="BL483" s="17" t="s">
        <v>187</v>
      </c>
      <c r="BM483" s="143" t="s">
        <v>2322</v>
      </c>
    </row>
    <row r="484" spans="2:65" s="1" customFormat="1" ht="10.199999999999999">
      <c r="B484" s="33"/>
      <c r="D484" s="160" t="s">
        <v>256</v>
      </c>
      <c r="F484" s="161" t="s">
        <v>2323</v>
      </c>
      <c r="I484" s="147"/>
      <c r="L484" s="33"/>
      <c r="M484" s="148"/>
      <c r="T484" s="54"/>
      <c r="AT484" s="17" t="s">
        <v>256</v>
      </c>
      <c r="AU484" s="17" t="s">
        <v>21</v>
      </c>
    </row>
    <row r="485" spans="2:65" s="12" customFormat="1" ht="10.199999999999999">
      <c r="B485" s="149"/>
      <c r="D485" s="145" t="s">
        <v>182</v>
      </c>
      <c r="E485" s="150" t="s">
        <v>44</v>
      </c>
      <c r="F485" s="151" t="s">
        <v>90</v>
      </c>
      <c r="H485" s="152">
        <v>1</v>
      </c>
      <c r="I485" s="153"/>
      <c r="L485" s="149"/>
      <c r="M485" s="154"/>
      <c r="T485" s="155"/>
      <c r="AT485" s="150" t="s">
        <v>182</v>
      </c>
      <c r="AU485" s="150" t="s">
        <v>21</v>
      </c>
      <c r="AV485" s="12" t="s">
        <v>21</v>
      </c>
      <c r="AW485" s="12" t="s">
        <v>42</v>
      </c>
      <c r="AX485" s="12" t="s">
        <v>90</v>
      </c>
      <c r="AY485" s="150" t="s">
        <v>168</v>
      </c>
    </row>
    <row r="486" spans="2:65" s="1" customFormat="1" ht="16.5" customHeight="1">
      <c r="B486" s="33"/>
      <c r="C486" s="176" t="s">
        <v>1540</v>
      </c>
      <c r="D486" s="176" t="s">
        <v>386</v>
      </c>
      <c r="E486" s="177" t="s">
        <v>2324</v>
      </c>
      <c r="F486" s="178" t="s">
        <v>2325</v>
      </c>
      <c r="G486" s="179" t="s">
        <v>430</v>
      </c>
      <c r="H486" s="180">
        <v>1.0149999999999999</v>
      </c>
      <c r="I486" s="181"/>
      <c r="J486" s="182">
        <f>ROUND(I486*H486,2)</f>
        <v>0</v>
      </c>
      <c r="K486" s="178" t="s">
        <v>254</v>
      </c>
      <c r="L486" s="183"/>
      <c r="M486" s="184" t="s">
        <v>44</v>
      </c>
      <c r="N486" s="185" t="s">
        <v>53</v>
      </c>
      <c r="P486" s="141">
        <f>O486*H486</f>
        <v>0</v>
      </c>
      <c r="Q486" s="141">
        <v>9.1E-4</v>
      </c>
      <c r="R486" s="141">
        <f>Q486*H486</f>
        <v>9.2364999999999993E-4</v>
      </c>
      <c r="S486" s="141">
        <v>0</v>
      </c>
      <c r="T486" s="142">
        <f>S486*H486</f>
        <v>0</v>
      </c>
      <c r="AR486" s="143" t="s">
        <v>204</v>
      </c>
      <c r="AT486" s="143" t="s">
        <v>386</v>
      </c>
      <c r="AU486" s="143" t="s">
        <v>21</v>
      </c>
      <c r="AY486" s="17" t="s">
        <v>168</v>
      </c>
      <c r="BE486" s="144">
        <f>IF(N486="základní",J486,0)</f>
        <v>0</v>
      </c>
      <c r="BF486" s="144">
        <f>IF(N486="snížená",J486,0)</f>
        <v>0</v>
      </c>
      <c r="BG486" s="144">
        <f>IF(N486="zákl. přenesená",J486,0)</f>
        <v>0</v>
      </c>
      <c r="BH486" s="144">
        <f>IF(N486="sníž. přenesená",J486,0)</f>
        <v>0</v>
      </c>
      <c r="BI486" s="144">
        <f>IF(N486="nulová",J486,0)</f>
        <v>0</v>
      </c>
      <c r="BJ486" s="17" t="s">
        <v>90</v>
      </c>
      <c r="BK486" s="144">
        <f>ROUND(I486*H486,2)</f>
        <v>0</v>
      </c>
      <c r="BL486" s="17" t="s">
        <v>187</v>
      </c>
      <c r="BM486" s="143" t="s">
        <v>2326</v>
      </c>
    </row>
    <row r="487" spans="2:65" s="12" customFormat="1" ht="10.199999999999999">
      <c r="B487" s="149"/>
      <c r="D487" s="145" t="s">
        <v>182</v>
      </c>
      <c r="E487" s="150" t="s">
        <v>44</v>
      </c>
      <c r="F487" s="151" t="s">
        <v>2319</v>
      </c>
      <c r="H487" s="152">
        <v>1.0149999999999999</v>
      </c>
      <c r="I487" s="153"/>
      <c r="L487" s="149"/>
      <c r="M487" s="154"/>
      <c r="T487" s="155"/>
      <c r="AT487" s="150" t="s">
        <v>182</v>
      </c>
      <c r="AU487" s="150" t="s">
        <v>21</v>
      </c>
      <c r="AV487" s="12" t="s">
        <v>21</v>
      </c>
      <c r="AW487" s="12" t="s">
        <v>42</v>
      </c>
      <c r="AX487" s="12" t="s">
        <v>90</v>
      </c>
      <c r="AY487" s="150" t="s">
        <v>168</v>
      </c>
    </row>
    <row r="488" spans="2:65" s="1" customFormat="1" ht="24.15" customHeight="1">
      <c r="B488" s="33"/>
      <c r="C488" s="132" t="s">
        <v>1545</v>
      </c>
      <c r="D488" s="132" t="s">
        <v>171</v>
      </c>
      <c r="E488" s="133" t="s">
        <v>921</v>
      </c>
      <c r="F488" s="134" t="s">
        <v>922</v>
      </c>
      <c r="G488" s="135" t="s">
        <v>430</v>
      </c>
      <c r="H488" s="136">
        <v>21</v>
      </c>
      <c r="I488" s="137"/>
      <c r="J488" s="138">
        <f>ROUND(I488*H488,2)</f>
        <v>0</v>
      </c>
      <c r="K488" s="134" t="s">
        <v>254</v>
      </c>
      <c r="L488" s="33"/>
      <c r="M488" s="139" t="s">
        <v>44</v>
      </c>
      <c r="N488" s="140" t="s">
        <v>53</v>
      </c>
      <c r="P488" s="141">
        <f>O488*H488</f>
        <v>0</v>
      </c>
      <c r="Q488" s="141">
        <v>1.65E-3</v>
      </c>
      <c r="R488" s="141">
        <f>Q488*H488</f>
        <v>3.465E-2</v>
      </c>
      <c r="S488" s="141">
        <v>0</v>
      </c>
      <c r="T488" s="142">
        <f>S488*H488</f>
        <v>0</v>
      </c>
      <c r="AR488" s="143" t="s">
        <v>187</v>
      </c>
      <c r="AT488" s="143" t="s">
        <v>171</v>
      </c>
      <c r="AU488" s="143" t="s">
        <v>21</v>
      </c>
      <c r="AY488" s="17" t="s">
        <v>168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7" t="s">
        <v>90</v>
      </c>
      <c r="BK488" s="144">
        <f>ROUND(I488*H488,2)</f>
        <v>0</v>
      </c>
      <c r="BL488" s="17" t="s">
        <v>187</v>
      </c>
      <c r="BM488" s="143" t="s">
        <v>2327</v>
      </c>
    </row>
    <row r="489" spans="2:65" s="1" customFormat="1" ht="10.199999999999999">
      <c r="B489" s="33"/>
      <c r="D489" s="160" t="s">
        <v>256</v>
      </c>
      <c r="F489" s="161" t="s">
        <v>924</v>
      </c>
      <c r="I489" s="147"/>
      <c r="L489" s="33"/>
      <c r="M489" s="148"/>
      <c r="T489" s="54"/>
      <c r="AT489" s="17" t="s">
        <v>256</v>
      </c>
      <c r="AU489" s="17" t="s">
        <v>21</v>
      </c>
    </row>
    <row r="490" spans="2:65" s="12" customFormat="1" ht="10.199999999999999">
      <c r="B490" s="149"/>
      <c r="D490" s="145" t="s">
        <v>182</v>
      </c>
      <c r="E490" s="150" t="s">
        <v>44</v>
      </c>
      <c r="F490" s="151" t="s">
        <v>2328</v>
      </c>
      <c r="H490" s="152">
        <v>3</v>
      </c>
      <c r="I490" s="153"/>
      <c r="L490" s="149"/>
      <c r="M490" s="154"/>
      <c r="T490" s="155"/>
      <c r="AT490" s="150" t="s">
        <v>182</v>
      </c>
      <c r="AU490" s="150" t="s">
        <v>21</v>
      </c>
      <c r="AV490" s="12" t="s">
        <v>21</v>
      </c>
      <c r="AW490" s="12" t="s">
        <v>42</v>
      </c>
      <c r="AX490" s="12" t="s">
        <v>82</v>
      </c>
      <c r="AY490" s="150" t="s">
        <v>168</v>
      </c>
    </row>
    <row r="491" spans="2:65" s="12" customFormat="1" ht="10.199999999999999">
      <c r="B491" s="149"/>
      <c r="D491" s="145" t="s">
        <v>182</v>
      </c>
      <c r="E491" s="150" t="s">
        <v>44</v>
      </c>
      <c r="F491" s="151" t="s">
        <v>2329</v>
      </c>
      <c r="H491" s="152">
        <v>3</v>
      </c>
      <c r="I491" s="153"/>
      <c r="L491" s="149"/>
      <c r="M491" s="154"/>
      <c r="T491" s="155"/>
      <c r="AT491" s="150" t="s">
        <v>182</v>
      </c>
      <c r="AU491" s="150" t="s">
        <v>21</v>
      </c>
      <c r="AV491" s="12" t="s">
        <v>21</v>
      </c>
      <c r="AW491" s="12" t="s">
        <v>42</v>
      </c>
      <c r="AX491" s="12" t="s">
        <v>82</v>
      </c>
      <c r="AY491" s="150" t="s">
        <v>168</v>
      </c>
    </row>
    <row r="492" spans="2:65" s="12" customFormat="1" ht="10.199999999999999">
      <c r="B492" s="149"/>
      <c r="D492" s="145" t="s">
        <v>182</v>
      </c>
      <c r="E492" s="150" t="s">
        <v>44</v>
      </c>
      <c r="F492" s="151" t="s">
        <v>2330</v>
      </c>
      <c r="H492" s="152">
        <v>3</v>
      </c>
      <c r="I492" s="153"/>
      <c r="L492" s="149"/>
      <c r="M492" s="154"/>
      <c r="T492" s="155"/>
      <c r="AT492" s="150" t="s">
        <v>182</v>
      </c>
      <c r="AU492" s="150" t="s">
        <v>21</v>
      </c>
      <c r="AV492" s="12" t="s">
        <v>21</v>
      </c>
      <c r="AW492" s="12" t="s">
        <v>42</v>
      </c>
      <c r="AX492" s="12" t="s">
        <v>82</v>
      </c>
      <c r="AY492" s="150" t="s">
        <v>168</v>
      </c>
    </row>
    <row r="493" spans="2:65" s="12" customFormat="1" ht="10.199999999999999">
      <c r="B493" s="149"/>
      <c r="D493" s="145" t="s">
        <v>182</v>
      </c>
      <c r="E493" s="150" t="s">
        <v>44</v>
      </c>
      <c r="F493" s="151" t="s">
        <v>2331</v>
      </c>
      <c r="H493" s="152">
        <v>3</v>
      </c>
      <c r="I493" s="153"/>
      <c r="L493" s="149"/>
      <c r="M493" s="154"/>
      <c r="T493" s="155"/>
      <c r="AT493" s="150" t="s">
        <v>182</v>
      </c>
      <c r="AU493" s="150" t="s">
        <v>21</v>
      </c>
      <c r="AV493" s="12" t="s">
        <v>21</v>
      </c>
      <c r="AW493" s="12" t="s">
        <v>42</v>
      </c>
      <c r="AX493" s="12" t="s">
        <v>82</v>
      </c>
      <c r="AY493" s="150" t="s">
        <v>168</v>
      </c>
    </row>
    <row r="494" spans="2:65" s="12" customFormat="1" ht="10.199999999999999">
      <c r="B494" s="149"/>
      <c r="D494" s="145" t="s">
        <v>182</v>
      </c>
      <c r="E494" s="150" t="s">
        <v>44</v>
      </c>
      <c r="F494" s="151" t="s">
        <v>2332</v>
      </c>
      <c r="H494" s="152">
        <v>3</v>
      </c>
      <c r="I494" s="153"/>
      <c r="L494" s="149"/>
      <c r="M494" s="154"/>
      <c r="T494" s="155"/>
      <c r="AT494" s="150" t="s">
        <v>182</v>
      </c>
      <c r="AU494" s="150" t="s">
        <v>21</v>
      </c>
      <c r="AV494" s="12" t="s">
        <v>21</v>
      </c>
      <c r="AW494" s="12" t="s">
        <v>42</v>
      </c>
      <c r="AX494" s="12" t="s">
        <v>82</v>
      </c>
      <c r="AY494" s="150" t="s">
        <v>168</v>
      </c>
    </row>
    <row r="495" spans="2:65" s="12" customFormat="1" ht="10.199999999999999">
      <c r="B495" s="149"/>
      <c r="D495" s="145" t="s">
        <v>182</v>
      </c>
      <c r="E495" s="150" t="s">
        <v>44</v>
      </c>
      <c r="F495" s="151" t="s">
        <v>2333</v>
      </c>
      <c r="H495" s="152">
        <v>3</v>
      </c>
      <c r="I495" s="153"/>
      <c r="L495" s="149"/>
      <c r="M495" s="154"/>
      <c r="T495" s="155"/>
      <c r="AT495" s="150" t="s">
        <v>182</v>
      </c>
      <c r="AU495" s="150" t="s">
        <v>21</v>
      </c>
      <c r="AV495" s="12" t="s">
        <v>21</v>
      </c>
      <c r="AW495" s="12" t="s">
        <v>42</v>
      </c>
      <c r="AX495" s="12" t="s">
        <v>82</v>
      </c>
      <c r="AY495" s="150" t="s">
        <v>168</v>
      </c>
    </row>
    <row r="496" spans="2:65" s="12" customFormat="1" ht="10.199999999999999">
      <c r="B496" s="149"/>
      <c r="D496" s="145" t="s">
        <v>182</v>
      </c>
      <c r="E496" s="150" t="s">
        <v>44</v>
      </c>
      <c r="F496" s="151" t="s">
        <v>2334</v>
      </c>
      <c r="H496" s="152">
        <v>3</v>
      </c>
      <c r="I496" s="153"/>
      <c r="L496" s="149"/>
      <c r="M496" s="154"/>
      <c r="T496" s="155"/>
      <c r="AT496" s="150" t="s">
        <v>182</v>
      </c>
      <c r="AU496" s="150" t="s">
        <v>21</v>
      </c>
      <c r="AV496" s="12" t="s">
        <v>21</v>
      </c>
      <c r="AW496" s="12" t="s">
        <v>42</v>
      </c>
      <c r="AX496" s="12" t="s">
        <v>82</v>
      </c>
      <c r="AY496" s="150" t="s">
        <v>168</v>
      </c>
    </row>
    <row r="497" spans="2:65" s="13" customFormat="1" ht="10.199999999999999">
      <c r="B497" s="162"/>
      <c r="D497" s="145" t="s">
        <v>182</v>
      </c>
      <c r="E497" s="163" t="s">
        <v>44</v>
      </c>
      <c r="F497" s="164" t="s">
        <v>264</v>
      </c>
      <c r="H497" s="165">
        <v>21</v>
      </c>
      <c r="I497" s="166"/>
      <c r="L497" s="162"/>
      <c r="M497" s="167"/>
      <c r="T497" s="168"/>
      <c r="AT497" s="163" t="s">
        <v>182</v>
      </c>
      <c r="AU497" s="163" t="s">
        <v>21</v>
      </c>
      <c r="AV497" s="13" t="s">
        <v>187</v>
      </c>
      <c r="AW497" s="13" t="s">
        <v>42</v>
      </c>
      <c r="AX497" s="13" t="s">
        <v>90</v>
      </c>
      <c r="AY497" s="163" t="s">
        <v>168</v>
      </c>
    </row>
    <row r="498" spans="2:65" s="1" customFormat="1" ht="16.5" customHeight="1">
      <c r="B498" s="33"/>
      <c r="C498" s="176" t="s">
        <v>1550</v>
      </c>
      <c r="D498" s="176" t="s">
        <v>386</v>
      </c>
      <c r="E498" s="177" t="s">
        <v>925</v>
      </c>
      <c r="F498" s="178" t="s">
        <v>926</v>
      </c>
      <c r="G498" s="179" t="s">
        <v>430</v>
      </c>
      <c r="H498" s="180">
        <v>21.21</v>
      </c>
      <c r="I498" s="181"/>
      <c r="J498" s="182">
        <f>ROUND(I498*H498,2)</f>
        <v>0</v>
      </c>
      <c r="K498" s="178" t="s">
        <v>254</v>
      </c>
      <c r="L498" s="183"/>
      <c r="M498" s="184" t="s">
        <v>44</v>
      </c>
      <c r="N498" s="185" t="s">
        <v>53</v>
      </c>
      <c r="P498" s="141">
        <f>O498*H498</f>
        <v>0</v>
      </c>
      <c r="Q498" s="141">
        <v>2.4500000000000001E-2</v>
      </c>
      <c r="R498" s="141">
        <f>Q498*H498</f>
        <v>0.51964500000000002</v>
      </c>
      <c r="S498" s="141">
        <v>0</v>
      </c>
      <c r="T498" s="142">
        <f>S498*H498</f>
        <v>0</v>
      </c>
      <c r="AR498" s="143" t="s">
        <v>204</v>
      </c>
      <c r="AT498" s="143" t="s">
        <v>386</v>
      </c>
      <c r="AU498" s="143" t="s">
        <v>21</v>
      </c>
      <c r="AY498" s="17" t="s">
        <v>168</v>
      </c>
      <c r="BE498" s="144">
        <f>IF(N498="základní",J498,0)</f>
        <v>0</v>
      </c>
      <c r="BF498" s="144">
        <f>IF(N498="snížená",J498,0)</f>
        <v>0</v>
      </c>
      <c r="BG498" s="144">
        <f>IF(N498="zákl. přenesená",J498,0)</f>
        <v>0</v>
      </c>
      <c r="BH498" s="144">
        <f>IF(N498="sníž. přenesená",J498,0)</f>
        <v>0</v>
      </c>
      <c r="BI498" s="144">
        <f>IF(N498="nulová",J498,0)</f>
        <v>0</v>
      </c>
      <c r="BJ498" s="17" t="s">
        <v>90</v>
      </c>
      <c r="BK498" s="144">
        <f>ROUND(I498*H498,2)</f>
        <v>0</v>
      </c>
      <c r="BL498" s="17" t="s">
        <v>187</v>
      </c>
      <c r="BM498" s="143" t="s">
        <v>2335</v>
      </c>
    </row>
    <row r="499" spans="2:65" s="1" customFormat="1" ht="336">
      <c r="B499" s="33"/>
      <c r="D499" s="145" t="s">
        <v>177</v>
      </c>
      <c r="F499" s="146" t="s">
        <v>907</v>
      </c>
      <c r="I499" s="147"/>
      <c r="L499" s="33"/>
      <c r="M499" s="148"/>
      <c r="T499" s="54"/>
      <c r="AT499" s="17" t="s">
        <v>177</v>
      </c>
      <c r="AU499" s="17" t="s">
        <v>21</v>
      </c>
    </row>
    <row r="500" spans="2:65" s="12" customFormat="1" ht="10.199999999999999">
      <c r="B500" s="149"/>
      <c r="D500" s="145" t="s">
        <v>182</v>
      </c>
      <c r="E500" s="150" t="s">
        <v>44</v>
      </c>
      <c r="F500" s="151" t="s">
        <v>2336</v>
      </c>
      <c r="H500" s="152">
        <v>21.21</v>
      </c>
      <c r="I500" s="153"/>
      <c r="L500" s="149"/>
      <c r="M500" s="154"/>
      <c r="T500" s="155"/>
      <c r="AT500" s="150" t="s">
        <v>182</v>
      </c>
      <c r="AU500" s="150" t="s">
        <v>21</v>
      </c>
      <c r="AV500" s="12" t="s">
        <v>21</v>
      </c>
      <c r="AW500" s="12" t="s">
        <v>42</v>
      </c>
      <c r="AX500" s="12" t="s">
        <v>90</v>
      </c>
      <c r="AY500" s="150" t="s">
        <v>168</v>
      </c>
    </row>
    <row r="501" spans="2:65" s="1" customFormat="1" ht="16.5" customHeight="1">
      <c r="B501" s="33"/>
      <c r="C501" s="176" t="s">
        <v>1555</v>
      </c>
      <c r="D501" s="176" t="s">
        <v>386</v>
      </c>
      <c r="E501" s="177" t="s">
        <v>2337</v>
      </c>
      <c r="F501" s="178" t="s">
        <v>2338</v>
      </c>
      <c r="G501" s="179" t="s">
        <v>430</v>
      </c>
      <c r="H501" s="180">
        <v>21.21</v>
      </c>
      <c r="I501" s="181"/>
      <c r="J501" s="182">
        <f>ROUND(I501*H501,2)</f>
        <v>0</v>
      </c>
      <c r="K501" s="178" t="s">
        <v>254</v>
      </c>
      <c r="L501" s="183"/>
      <c r="M501" s="184" t="s">
        <v>44</v>
      </c>
      <c r="N501" s="185" t="s">
        <v>53</v>
      </c>
      <c r="P501" s="141">
        <f>O501*H501</f>
        <v>0</v>
      </c>
      <c r="Q501" s="141">
        <v>2.8E-3</v>
      </c>
      <c r="R501" s="141">
        <f>Q501*H501</f>
        <v>5.9388000000000003E-2</v>
      </c>
      <c r="S501" s="141">
        <v>0</v>
      </c>
      <c r="T501" s="142">
        <f>S501*H501</f>
        <v>0</v>
      </c>
      <c r="AR501" s="143" t="s">
        <v>204</v>
      </c>
      <c r="AT501" s="143" t="s">
        <v>386</v>
      </c>
      <c r="AU501" s="143" t="s">
        <v>21</v>
      </c>
      <c r="AY501" s="17" t="s">
        <v>168</v>
      </c>
      <c r="BE501" s="144">
        <f>IF(N501="základní",J501,0)</f>
        <v>0</v>
      </c>
      <c r="BF501" s="144">
        <f>IF(N501="snížená",J501,0)</f>
        <v>0</v>
      </c>
      <c r="BG501" s="144">
        <f>IF(N501="zákl. přenesená",J501,0)</f>
        <v>0</v>
      </c>
      <c r="BH501" s="144">
        <f>IF(N501="sníž. přenesená",J501,0)</f>
        <v>0</v>
      </c>
      <c r="BI501" s="144">
        <f>IF(N501="nulová",J501,0)</f>
        <v>0</v>
      </c>
      <c r="BJ501" s="17" t="s">
        <v>90</v>
      </c>
      <c r="BK501" s="144">
        <f>ROUND(I501*H501,2)</f>
        <v>0</v>
      </c>
      <c r="BL501" s="17" t="s">
        <v>187</v>
      </c>
      <c r="BM501" s="143" t="s">
        <v>2339</v>
      </c>
    </row>
    <row r="502" spans="2:65" s="12" customFormat="1" ht="10.199999999999999">
      <c r="B502" s="149"/>
      <c r="D502" s="145" t="s">
        <v>182</v>
      </c>
      <c r="E502" s="150" t="s">
        <v>44</v>
      </c>
      <c r="F502" s="151" t="s">
        <v>2336</v>
      </c>
      <c r="H502" s="152">
        <v>21.21</v>
      </c>
      <c r="I502" s="153"/>
      <c r="L502" s="149"/>
      <c r="M502" s="154"/>
      <c r="T502" s="155"/>
      <c r="AT502" s="150" t="s">
        <v>182</v>
      </c>
      <c r="AU502" s="150" t="s">
        <v>21</v>
      </c>
      <c r="AV502" s="12" t="s">
        <v>21</v>
      </c>
      <c r="AW502" s="12" t="s">
        <v>42</v>
      </c>
      <c r="AX502" s="12" t="s">
        <v>90</v>
      </c>
      <c r="AY502" s="150" t="s">
        <v>168</v>
      </c>
    </row>
    <row r="503" spans="2:65" s="1" customFormat="1" ht="24.15" customHeight="1">
      <c r="B503" s="33"/>
      <c r="C503" s="132" t="s">
        <v>1561</v>
      </c>
      <c r="D503" s="132" t="s">
        <v>171</v>
      </c>
      <c r="E503" s="133" t="s">
        <v>2340</v>
      </c>
      <c r="F503" s="134" t="s">
        <v>2341</v>
      </c>
      <c r="G503" s="135" t="s">
        <v>430</v>
      </c>
      <c r="H503" s="136">
        <v>5</v>
      </c>
      <c r="I503" s="137"/>
      <c r="J503" s="138">
        <f>ROUND(I503*H503,2)</f>
        <v>0</v>
      </c>
      <c r="K503" s="134" t="s">
        <v>254</v>
      </c>
      <c r="L503" s="33"/>
      <c r="M503" s="139" t="s">
        <v>44</v>
      </c>
      <c r="N503" s="140" t="s">
        <v>53</v>
      </c>
      <c r="P503" s="141">
        <f>O503*H503</f>
        <v>0</v>
      </c>
      <c r="Q503" s="141">
        <v>1.8500000000000001E-3</v>
      </c>
      <c r="R503" s="141">
        <f>Q503*H503</f>
        <v>9.2500000000000013E-3</v>
      </c>
      <c r="S503" s="141">
        <v>0</v>
      </c>
      <c r="T503" s="142">
        <f>S503*H503</f>
        <v>0</v>
      </c>
      <c r="AR503" s="143" t="s">
        <v>187</v>
      </c>
      <c r="AT503" s="143" t="s">
        <v>171</v>
      </c>
      <c r="AU503" s="143" t="s">
        <v>21</v>
      </c>
      <c r="AY503" s="17" t="s">
        <v>168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7" t="s">
        <v>90</v>
      </c>
      <c r="BK503" s="144">
        <f>ROUND(I503*H503,2)</f>
        <v>0</v>
      </c>
      <c r="BL503" s="17" t="s">
        <v>187</v>
      </c>
      <c r="BM503" s="143" t="s">
        <v>2342</v>
      </c>
    </row>
    <row r="504" spans="2:65" s="1" customFormat="1" ht="10.199999999999999">
      <c r="B504" s="33"/>
      <c r="D504" s="160" t="s">
        <v>256</v>
      </c>
      <c r="F504" s="161" t="s">
        <v>2343</v>
      </c>
      <c r="I504" s="147"/>
      <c r="L504" s="33"/>
      <c r="M504" s="148"/>
      <c r="T504" s="54"/>
      <c r="AT504" s="17" t="s">
        <v>256</v>
      </c>
      <c r="AU504" s="17" t="s">
        <v>21</v>
      </c>
    </row>
    <row r="505" spans="2:65" s="12" customFormat="1" ht="10.199999999999999">
      <c r="B505" s="149"/>
      <c r="D505" s="145" t="s">
        <v>182</v>
      </c>
      <c r="E505" s="150" t="s">
        <v>44</v>
      </c>
      <c r="F505" s="151" t="s">
        <v>2344</v>
      </c>
      <c r="H505" s="152">
        <v>5</v>
      </c>
      <c r="I505" s="153"/>
      <c r="L505" s="149"/>
      <c r="M505" s="154"/>
      <c r="T505" s="155"/>
      <c r="AT505" s="150" t="s">
        <v>182</v>
      </c>
      <c r="AU505" s="150" t="s">
        <v>21</v>
      </c>
      <c r="AV505" s="12" t="s">
        <v>21</v>
      </c>
      <c r="AW505" s="12" t="s">
        <v>42</v>
      </c>
      <c r="AX505" s="12" t="s">
        <v>90</v>
      </c>
      <c r="AY505" s="150" t="s">
        <v>168</v>
      </c>
    </row>
    <row r="506" spans="2:65" s="1" customFormat="1" ht="16.5" customHeight="1">
      <c r="B506" s="33"/>
      <c r="C506" s="176" t="s">
        <v>1566</v>
      </c>
      <c r="D506" s="176" t="s">
        <v>386</v>
      </c>
      <c r="E506" s="177" t="s">
        <v>2345</v>
      </c>
      <c r="F506" s="178" t="s">
        <v>2346</v>
      </c>
      <c r="G506" s="179" t="s">
        <v>430</v>
      </c>
      <c r="H506" s="180">
        <v>5.05</v>
      </c>
      <c r="I506" s="181"/>
      <c r="J506" s="182">
        <f>ROUND(I506*H506,2)</f>
        <v>0</v>
      </c>
      <c r="K506" s="178" t="s">
        <v>254</v>
      </c>
      <c r="L506" s="183"/>
      <c r="M506" s="184" t="s">
        <v>44</v>
      </c>
      <c r="N506" s="185" t="s">
        <v>53</v>
      </c>
      <c r="P506" s="141">
        <f>O506*H506</f>
        <v>0</v>
      </c>
      <c r="Q506" s="141">
        <v>2.5399999999999999E-2</v>
      </c>
      <c r="R506" s="141">
        <f>Q506*H506</f>
        <v>0.12827</v>
      </c>
      <c r="S506" s="141">
        <v>0</v>
      </c>
      <c r="T506" s="142">
        <f>S506*H506</f>
        <v>0</v>
      </c>
      <c r="AR506" s="143" t="s">
        <v>204</v>
      </c>
      <c r="AT506" s="143" t="s">
        <v>386</v>
      </c>
      <c r="AU506" s="143" t="s">
        <v>21</v>
      </c>
      <c r="AY506" s="17" t="s">
        <v>168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7" t="s">
        <v>90</v>
      </c>
      <c r="BK506" s="144">
        <f>ROUND(I506*H506,2)</f>
        <v>0</v>
      </c>
      <c r="BL506" s="17" t="s">
        <v>187</v>
      </c>
      <c r="BM506" s="143" t="s">
        <v>2347</v>
      </c>
    </row>
    <row r="507" spans="2:65" s="1" customFormat="1" ht="124.8">
      <c r="B507" s="33"/>
      <c r="D507" s="145" t="s">
        <v>177</v>
      </c>
      <c r="F507" s="146" t="s">
        <v>2348</v>
      </c>
      <c r="I507" s="147"/>
      <c r="L507" s="33"/>
      <c r="M507" s="148"/>
      <c r="T507" s="54"/>
      <c r="AT507" s="17" t="s">
        <v>177</v>
      </c>
      <c r="AU507" s="17" t="s">
        <v>21</v>
      </c>
    </row>
    <row r="508" spans="2:65" s="12" customFormat="1" ht="10.199999999999999">
      <c r="B508" s="149"/>
      <c r="D508" s="145" t="s">
        <v>182</v>
      </c>
      <c r="E508" s="150" t="s">
        <v>44</v>
      </c>
      <c r="F508" s="151" t="s">
        <v>2349</v>
      </c>
      <c r="H508" s="152">
        <v>1.01</v>
      </c>
      <c r="I508" s="153"/>
      <c r="L508" s="149"/>
      <c r="M508" s="154"/>
      <c r="T508" s="155"/>
      <c r="AT508" s="150" t="s">
        <v>182</v>
      </c>
      <c r="AU508" s="150" t="s">
        <v>21</v>
      </c>
      <c r="AV508" s="12" t="s">
        <v>21</v>
      </c>
      <c r="AW508" s="12" t="s">
        <v>42</v>
      </c>
      <c r="AX508" s="12" t="s">
        <v>82</v>
      </c>
      <c r="AY508" s="150" t="s">
        <v>168</v>
      </c>
    </row>
    <row r="509" spans="2:65" s="12" customFormat="1" ht="10.199999999999999">
      <c r="B509" s="149"/>
      <c r="D509" s="145" t="s">
        <v>182</v>
      </c>
      <c r="E509" s="150" t="s">
        <v>44</v>
      </c>
      <c r="F509" s="151" t="s">
        <v>2350</v>
      </c>
      <c r="H509" s="152">
        <v>1.01</v>
      </c>
      <c r="I509" s="153"/>
      <c r="L509" s="149"/>
      <c r="M509" s="154"/>
      <c r="T509" s="155"/>
      <c r="AT509" s="150" t="s">
        <v>182</v>
      </c>
      <c r="AU509" s="150" t="s">
        <v>21</v>
      </c>
      <c r="AV509" s="12" t="s">
        <v>21</v>
      </c>
      <c r="AW509" s="12" t="s">
        <v>42</v>
      </c>
      <c r="AX509" s="12" t="s">
        <v>82</v>
      </c>
      <c r="AY509" s="150" t="s">
        <v>168</v>
      </c>
    </row>
    <row r="510" spans="2:65" s="12" customFormat="1" ht="10.199999999999999">
      <c r="B510" s="149"/>
      <c r="D510" s="145" t="s">
        <v>182</v>
      </c>
      <c r="E510" s="150" t="s">
        <v>44</v>
      </c>
      <c r="F510" s="151" t="s">
        <v>2351</v>
      </c>
      <c r="H510" s="152">
        <v>1.01</v>
      </c>
      <c r="I510" s="153"/>
      <c r="L510" s="149"/>
      <c r="M510" s="154"/>
      <c r="T510" s="155"/>
      <c r="AT510" s="150" t="s">
        <v>182</v>
      </c>
      <c r="AU510" s="150" t="s">
        <v>21</v>
      </c>
      <c r="AV510" s="12" t="s">
        <v>21</v>
      </c>
      <c r="AW510" s="12" t="s">
        <v>42</v>
      </c>
      <c r="AX510" s="12" t="s">
        <v>82</v>
      </c>
      <c r="AY510" s="150" t="s">
        <v>168</v>
      </c>
    </row>
    <row r="511" spans="2:65" s="12" customFormat="1" ht="10.199999999999999">
      <c r="B511" s="149"/>
      <c r="D511" s="145" t="s">
        <v>182</v>
      </c>
      <c r="E511" s="150" t="s">
        <v>44</v>
      </c>
      <c r="F511" s="151" t="s">
        <v>2352</v>
      </c>
      <c r="H511" s="152">
        <v>1.01</v>
      </c>
      <c r="I511" s="153"/>
      <c r="L511" s="149"/>
      <c r="M511" s="154"/>
      <c r="T511" s="155"/>
      <c r="AT511" s="150" t="s">
        <v>182</v>
      </c>
      <c r="AU511" s="150" t="s">
        <v>21</v>
      </c>
      <c r="AV511" s="12" t="s">
        <v>21</v>
      </c>
      <c r="AW511" s="12" t="s">
        <v>42</v>
      </c>
      <c r="AX511" s="12" t="s">
        <v>82</v>
      </c>
      <c r="AY511" s="150" t="s">
        <v>168</v>
      </c>
    </row>
    <row r="512" spans="2:65" s="12" customFormat="1" ht="10.199999999999999">
      <c r="B512" s="149"/>
      <c r="D512" s="145" t="s">
        <v>182</v>
      </c>
      <c r="E512" s="150" t="s">
        <v>44</v>
      </c>
      <c r="F512" s="151" t="s">
        <v>2353</v>
      </c>
      <c r="H512" s="152">
        <v>1.01</v>
      </c>
      <c r="I512" s="153"/>
      <c r="L512" s="149"/>
      <c r="M512" s="154"/>
      <c r="T512" s="155"/>
      <c r="AT512" s="150" t="s">
        <v>182</v>
      </c>
      <c r="AU512" s="150" t="s">
        <v>21</v>
      </c>
      <c r="AV512" s="12" t="s">
        <v>21</v>
      </c>
      <c r="AW512" s="12" t="s">
        <v>42</v>
      </c>
      <c r="AX512" s="12" t="s">
        <v>82</v>
      </c>
      <c r="AY512" s="150" t="s">
        <v>168</v>
      </c>
    </row>
    <row r="513" spans="2:65" s="13" customFormat="1" ht="10.199999999999999">
      <c r="B513" s="162"/>
      <c r="D513" s="145" t="s">
        <v>182</v>
      </c>
      <c r="E513" s="163" t="s">
        <v>44</v>
      </c>
      <c r="F513" s="164" t="s">
        <v>264</v>
      </c>
      <c r="H513" s="165">
        <v>5.05</v>
      </c>
      <c r="I513" s="166"/>
      <c r="L513" s="162"/>
      <c r="M513" s="167"/>
      <c r="T513" s="168"/>
      <c r="AT513" s="163" t="s">
        <v>182</v>
      </c>
      <c r="AU513" s="163" t="s">
        <v>21</v>
      </c>
      <c r="AV513" s="13" t="s">
        <v>187</v>
      </c>
      <c r="AW513" s="13" t="s">
        <v>42</v>
      </c>
      <c r="AX513" s="13" t="s">
        <v>90</v>
      </c>
      <c r="AY513" s="163" t="s">
        <v>168</v>
      </c>
    </row>
    <row r="514" spans="2:65" s="1" customFormat="1" ht="16.5" customHeight="1">
      <c r="B514" s="33"/>
      <c r="C514" s="132" t="s">
        <v>1572</v>
      </c>
      <c r="D514" s="132" t="s">
        <v>171</v>
      </c>
      <c r="E514" s="133" t="s">
        <v>954</v>
      </c>
      <c r="F514" s="134" t="s">
        <v>955</v>
      </c>
      <c r="G514" s="135" t="s">
        <v>267</v>
      </c>
      <c r="H514" s="136">
        <v>2007</v>
      </c>
      <c r="I514" s="137"/>
      <c r="J514" s="138">
        <f>ROUND(I514*H514,2)</f>
        <v>0</v>
      </c>
      <c r="K514" s="134" t="s">
        <v>254</v>
      </c>
      <c r="L514" s="33"/>
      <c r="M514" s="139" t="s">
        <v>44</v>
      </c>
      <c r="N514" s="140" t="s">
        <v>53</v>
      </c>
      <c r="P514" s="141">
        <f>O514*H514</f>
        <v>0</v>
      </c>
      <c r="Q514" s="141">
        <v>0</v>
      </c>
      <c r="R514" s="141">
        <f>Q514*H514</f>
        <v>0</v>
      </c>
      <c r="S514" s="141">
        <v>0</v>
      </c>
      <c r="T514" s="142">
        <f>S514*H514</f>
        <v>0</v>
      </c>
      <c r="AR514" s="143" t="s">
        <v>187</v>
      </c>
      <c r="AT514" s="143" t="s">
        <v>171</v>
      </c>
      <c r="AU514" s="143" t="s">
        <v>21</v>
      </c>
      <c r="AY514" s="17" t="s">
        <v>168</v>
      </c>
      <c r="BE514" s="144">
        <f>IF(N514="základní",J514,0)</f>
        <v>0</v>
      </c>
      <c r="BF514" s="144">
        <f>IF(N514="snížená",J514,0)</f>
        <v>0</v>
      </c>
      <c r="BG514" s="144">
        <f>IF(N514="zákl. přenesená",J514,0)</f>
        <v>0</v>
      </c>
      <c r="BH514" s="144">
        <f>IF(N514="sníž. přenesená",J514,0)</f>
        <v>0</v>
      </c>
      <c r="BI514" s="144">
        <f>IF(N514="nulová",J514,0)</f>
        <v>0</v>
      </c>
      <c r="BJ514" s="17" t="s">
        <v>90</v>
      </c>
      <c r="BK514" s="144">
        <f>ROUND(I514*H514,2)</f>
        <v>0</v>
      </c>
      <c r="BL514" s="17" t="s">
        <v>187</v>
      </c>
      <c r="BM514" s="143" t="s">
        <v>2354</v>
      </c>
    </row>
    <row r="515" spans="2:65" s="1" customFormat="1" ht="10.199999999999999">
      <c r="B515" s="33"/>
      <c r="D515" s="160" t="s">
        <v>256</v>
      </c>
      <c r="F515" s="161" t="s">
        <v>957</v>
      </c>
      <c r="I515" s="147"/>
      <c r="L515" s="33"/>
      <c r="M515" s="148"/>
      <c r="T515" s="54"/>
      <c r="AT515" s="17" t="s">
        <v>256</v>
      </c>
      <c r="AU515" s="17" t="s">
        <v>21</v>
      </c>
    </row>
    <row r="516" spans="2:65" s="12" customFormat="1" ht="10.199999999999999">
      <c r="B516" s="149"/>
      <c r="D516" s="145" t="s">
        <v>182</v>
      </c>
      <c r="E516" s="150" t="s">
        <v>44</v>
      </c>
      <c r="F516" s="151" t="s">
        <v>2355</v>
      </c>
      <c r="H516" s="152">
        <v>2007</v>
      </c>
      <c r="I516" s="153"/>
      <c r="L516" s="149"/>
      <c r="M516" s="154"/>
      <c r="T516" s="155"/>
      <c r="AT516" s="150" t="s">
        <v>182</v>
      </c>
      <c r="AU516" s="150" t="s">
        <v>21</v>
      </c>
      <c r="AV516" s="12" t="s">
        <v>21</v>
      </c>
      <c r="AW516" s="12" t="s">
        <v>42</v>
      </c>
      <c r="AX516" s="12" t="s">
        <v>90</v>
      </c>
      <c r="AY516" s="150" t="s">
        <v>168</v>
      </c>
    </row>
    <row r="517" spans="2:65" s="1" customFormat="1" ht="16.5" customHeight="1">
      <c r="B517" s="33"/>
      <c r="C517" s="132" t="s">
        <v>1577</v>
      </c>
      <c r="D517" s="132" t="s">
        <v>171</v>
      </c>
      <c r="E517" s="133" t="s">
        <v>965</v>
      </c>
      <c r="F517" s="134" t="s">
        <v>966</v>
      </c>
      <c r="G517" s="135" t="s">
        <v>430</v>
      </c>
      <c r="H517" s="136">
        <v>8</v>
      </c>
      <c r="I517" s="137"/>
      <c r="J517" s="138">
        <f>ROUND(I517*H517,2)</f>
        <v>0</v>
      </c>
      <c r="K517" s="134" t="s">
        <v>254</v>
      </c>
      <c r="L517" s="33"/>
      <c r="M517" s="139" t="s">
        <v>44</v>
      </c>
      <c r="N517" s="140" t="s">
        <v>53</v>
      </c>
      <c r="P517" s="141">
        <f>O517*H517</f>
        <v>0</v>
      </c>
      <c r="Q517" s="141">
        <v>0.45937</v>
      </c>
      <c r="R517" s="141">
        <f>Q517*H517</f>
        <v>3.67496</v>
      </c>
      <c r="S517" s="141">
        <v>0</v>
      </c>
      <c r="T517" s="142">
        <f>S517*H517</f>
        <v>0</v>
      </c>
      <c r="AR517" s="143" t="s">
        <v>187</v>
      </c>
      <c r="AT517" s="143" t="s">
        <v>171</v>
      </c>
      <c r="AU517" s="143" t="s">
        <v>21</v>
      </c>
      <c r="AY517" s="17" t="s">
        <v>168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7" t="s">
        <v>90</v>
      </c>
      <c r="BK517" s="144">
        <f>ROUND(I517*H517,2)</f>
        <v>0</v>
      </c>
      <c r="BL517" s="17" t="s">
        <v>187</v>
      </c>
      <c r="BM517" s="143" t="s">
        <v>2356</v>
      </c>
    </row>
    <row r="518" spans="2:65" s="1" customFormat="1" ht="10.199999999999999">
      <c r="B518" s="33"/>
      <c r="D518" s="160" t="s">
        <v>256</v>
      </c>
      <c r="F518" s="161" t="s">
        <v>968</v>
      </c>
      <c r="I518" s="147"/>
      <c r="L518" s="33"/>
      <c r="M518" s="148"/>
      <c r="T518" s="54"/>
      <c r="AT518" s="17" t="s">
        <v>256</v>
      </c>
      <c r="AU518" s="17" t="s">
        <v>21</v>
      </c>
    </row>
    <row r="519" spans="2:65" s="12" customFormat="1" ht="10.199999999999999">
      <c r="B519" s="149"/>
      <c r="D519" s="145" t="s">
        <v>182</v>
      </c>
      <c r="E519" s="150" t="s">
        <v>44</v>
      </c>
      <c r="F519" s="151" t="s">
        <v>204</v>
      </c>
      <c r="H519" s="152">
        <v>8</v>
      </c>
      <c r="I519" s="153"/>
      <c r="L519" s="149"/>
      <c r="M519" s="154"/>
      <c r="T519" s="155"/>
      <c r="AT519" s="150" t="s">
        <v>182</v>
      </c>
      <c r="AU519" s="150" t="s">
        <v>21</v>
      </c>
      <c r="AV519" s="12" t="s">
        <v>21</v>
      </c>
      <c r="AW519" s="12" t="s">
        <v>42</v>
      </c>
      <c r="AX519" s="12" t="s">
        <v>90</v>
      </c>
      <c r="AY519" s="150" t="s">
        <v>168</v>
      </c>
    </row>
    <row r="520" spans="2:65" s="1" customFormat="1" ht="16.5" customHeight="1">
      <c r="B520" s="33"/>
      <c r="C520" s="132" t="s">
        <v>1581</v>
      </c>
      <c r="D520" s="132" t="s">
        <v>171</v>
      </c>
      <c r="E520" s="133" t="s">
        <v>1379</v>
      </c>
      <c r="F520" s="134" t="s">
        <v>1380</v>
      </c>
      <c r="G520" s="135" t="s">
        <v>523</v>
      </c>
      <c r="H520" s="136">
        <v>1</v>
      </c>
      <c r="I520" s="137"/>
      <c r="J520" s="138">
        <f>ROUND(I520*H520,2)</f>
        <v>0</v>
      </c>
      <c r="K520" s="134" t="s">
        <v>254</v>
      </c>
      <c r="L520" s="33"/>
      <c r="M520" s="139" t="s">
        <v>44</v>
      </c>
      <c r="N520" s="140" t="s">
        <v>53</v>
      </c>
      <c r="P520" s="141">
        <f>O520*H520</f>
        <v>0</v>
      </c>
      <c r="Q520" s="141">
        <v>1.8000000000000001E-4</v>
      </c>
      <c r="R520" s="141">
        <f>Q520*H520</f>
        <v>1.8000000000000001E-4</v>
      </c>
      <c r="S520" s="141">
        <v>0</v>
      </c>
      <c r="T520" s="142">
        <f>S520*H520</f>
        <v>0</v>
      </c>
      <c r="AR520" s="143" t="s">
        <v>187</v>
      </c>
      <c r="AT520" s="143" t="s">
        <v>171</v>
      </c>
      <c r="AU520" s="143" t="s">
        <v>21</v>
      </c>
      <c r="AY520" s="17" t="s">
        <v>168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7" t="s">
        <v>90</v>
      </c>
      <c r="BK520" s="144">
        <f>ROUND(I520*H520,2)</f>
        <v>0</v>
      </c>
      <c r="BL520" s="17" t="s">
        <v>187</v>
      </c>
      <c r="BM520" s="143" t="s">
        <v>2357</v>
      </c>
    </row>
    <row r="521" spans="2:65" s="1" customFormat="1" ht="10.199999999999999">
      <c r="B521" s="33"/>
      <c r="D521" s="160" t="s">
        <v>256</v>
      </c>
      <c r="F521" s="161" t="s">
        <v>1382</v>
      </c>
      <c r="I521" s="147"/>
      <c r="L521" s="33"/>
      <c r="M521" s="148"/>
      <c r="T521" s="54"/>
      <c r="AT521" s="17" t="s">
        <v>256</v>
      </c>
      <c r="AU521" s="17" t="s">
        <v>21</v>
      </c>
    </row>
    <row r="522" spans="2:65" s="12" customFormat="1" ht="10.199999999999999">
      <c r="B522" s="149"/>
      <c r="D522" s="145" t="s">
        <v>182</v>
      </c>
      <c r="E522" s="150" t="s">
        <v>44</v>
      </c>
      <c r="F522" s="151" t="s">
        <v>90</v>
      </c>
      <c r="H522" s="152">
        <v>1</v>
      </c>
      <c r="I522" s="153"/>
      <c r="L522" s="149"/>
      <c r="M522" s="154"/>
      <c r="T522" s="155"/>
      <c r="AT522" s="150" t="s">
        <v>182</v>
      </c>
      <c r="AU522" s="150" t="s">
        <v>21</v>
      </c>
      <c r="AV522" s="12" t="s">
        <v>21</v>
      </c>
      <c r="AW522" s="12" t="s">
        <v>42</v>
      </c>
      <c r="AX522" s="12" t="s">
        <v>90</v>
      </c>
      <c r="AY522" s="150" t="s">
        <v>168</v>
      </c>
    </row>
    <row r="523" spans="2:65" s="1" customFormat="1" ht="16.5" customHeight="1">
      <c r="B523" s="33"/>
      <c r="C523" s="132" t="s">
        <v>1584</v>
      </c>
      <c r="D523" s="132" t="s">
        <v>171</v>
      </c>
      <c r="E523" s="133" t="s">
        <v>527</v>
      </c>
      <c r="F523" s="134" t="s">
        <v>528</v>
      </c>
      <c r="G523" s="135" t="s">
        <v>430</v>
      </c>
      <c r="H523" s="136">
        <v>1</v>
      </c>
      <c r="I523" s="137"/>
      <c r="J523" s="138">
        <f>ROUND(I523*H523,2)</f>
        <v>0</v>
      </c>
      <c r="K523" s="134" t="s">
        <v>254</v>
      </c>
      <c r="L523" s="33"/>
      <c r="M523" s="139" t="s">
        <v>44</v>
      </c>
      <c r="N523" s="140" t="s">
        <v>53</v>
      </c>
      <c r="P523" s="141">
        <f>O523*H523</f>
        <v>0</v>
      </c>
      <c r="Q523" s="141">
        <v>3.5749999999999997E-2</v>
      </c>
      <c r="R523" s="141">
        <f>Q523*H523</f>
        <v>3.5749999999999997E-2</v>
      </c>
      <c r="S523" s="141">
        <v>0</v>
      </c>
      <c r="T523" s="142">
        <f>S523*H523</f>
        <v>0</v>
      </c>
      <c r="AR523" s="143" t="s">
        <v>187</v>
      </c>
      <c r="AT523" s="143" t="s">
        <v>171</v>
      </c>
      <c r="AU523" s="143" t="s">
        <v>21</v>
      </c>
      <c r="AY523" s="17" t="s">
        <v>168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7" t="s">
        <v>90</v>
      </c>
      <c r="BK523" s="144">
        <f>ROUND(I523*H523,2)</f>
        <v>0</v>
      </c>
      <c r="BL523" s="17" t="s">
        <v>187</v>
      </c>
      <c r="BM523" s="143" t="s">
        <v>2358</v>
      </c>
    </row>
    <row r="524" spans="2:65" s="1" customFormat="1" ht="10.199999999999999">
      <c r="B524" s="33"/>
      <c r="D524" s="160" t="s">
        <v>256</v>
      </c>
      <c r="F524" s="161" t="s">
        <v>530</v>
      </c>
      <c r="I524" s="147"/>
      <c r="L524" s="33"/>
      <c r="M524" s="148"/>
      <c r="T524" s="54"/>
      <c r="AT524" s="17" t="s">
        <v>256</v>
      </c>
      <c r="AU524" s="17" t="s">
        <v>21</v>
      </c>
    </row>
    <row r="525" spans="2:65" s="12" customFormat="1" ht="10.199999999999999">
      <c r="B525" s="149"/>
      <c r="D525" s="145" t="s">
        <v>182</v>
      </c>
      <c r="E525" s="150" t="s">
        <v>44</v>
      </c>
      <c r="F525" s="151" t="s">
        <v>90</v>
      </c>
      <c r="H525" s="152">
        <v>1</v>
      </c>
      <c r="I525" s="153"/>
      <c r="L525" s="149"/>
      <c r="M525" s="154"/>
      <c r="T525" s="155"/>
      <c r="AT525" s="150" t="s">
        <v>182</v>
      </c>
      <c r="AU525" s="150" t="s">
        <v>21</v>
      </c>
      <c r="AV525" s="12" t="s">
        <v>21</v>
      </c>
      <c r="AW525" s="12" t="s">
        <v>42</v>
      </c>
      <c r="AX525" s="12" t="s">
        <v>90</v>
      </c>
      <c r="AY525" s="150" t="s">
        <v>168</v>
      </c>
    </row>
    <row r="526" spans="2:65" s="1" customFormat="1" ht="24.15" customHeight="1">
      <c r="B526" s="33"/>
      <c r="C526" s="132" t="s">
        <v>1588</v>
      </c>
      <c r="D526" s="132" t="s">
        <v>171</v>
      </c>
      <c r="E526" s="133" t="s">
        <v>2359</v>
      </c>
      <c r="F526" s="134" t="s">
        <v>2360</v>
      </c>
      <c r="G526" s="135" t="s">
        <v>430</v>
      </c>
      <c r="H526" s="136">
        <v>1</v>
      </c>
      <c r="I526" s="137"/>
      <c r="J526" s="138">
        <f>ROUND(I526*H526,2)</f>
        <v>0</v>
      </c>
      <c r="K526" s="134" t="s">
        <v>254</v>
      </c>
      <c r="L526" s="33"/>
      <c r="M526" s="139" t="s">
        <v>44</v>
      </c>
      <c r="N526" s="140" t="s">
        <v>53</v>
      </c>
      <c r="P526" s="141">
        <f>O526*H526</f>
        <v>0</v>
      </c>
      <c r="Q526" s="141">
        <v>2.1047799999999999</v>
      </c>
      <c r="R526" s="141">
        <f>Q526*H526</f>
        <v>2.1047799999999999</v>
      </c>
      <c r="S526" s="141">
        <v>0</v>
      </c>
      <c r="T526" s="142">
        <f>S526*H526</f>
        <v>0</v>
      </c>
      <c r="AR526" s="143" t="s">
        <v>187</v>
      </c>
      <c r="AT526" s="143" t="s">
        <v>171</v>
      </c>
      <c r="AU526" s="143" t="s">
        <v>21</v>
      </c>
      <c r="AY526" s="17" t="s">
        <v>168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7" t="s">
        <v>90</v>
      </c>
      <c r="BK526" s="144">
        <f>ROUND(I526*H526,2)</f>
        <v>0</v>
      </c>
      <c r="BL526" s="17" t="s">
        <v>187</v>
      </c>
      <c r="BM526" s="143" t="s">
        <v>2361</v>
      </c>
    </row>
    <row r="527" spans="2:65" s="1" customFormat="1" ht="10.199999999999999">
      <c r="B527" s="33"/>
      <c r="D527" s="160" t="s">
        <v>256</v>
      </c>
      <c r="F527" s="161" t="s">
        <v>2362</v>
      </c>
      <c r="I527" s="147"/>
      <c r="L527" s="33"/>
      <c r="M527" s="148"/>
      <c r="T527" s="54"/>
      <c r="AT527" s="17" t="s">
        <v>256</v>
      </c>
      <c r="AU527" s="17" t="s">
        <v>21</v>
      </c>
    </row>
    <row r="528" spans="2:65" s="12" customFormat="1" ht="10.199999999999999">
      <c r="B528" s="149"/>
      <c r="D528" s="145" t="s">
        <v>182</v>
      </c>
      <c r="E528" s="150" t="s">
        <v>44</v>
      </c>
      <c r="F528" s="151" t="s">
        <v>90</v>
      </c>
      <c r="H528" s="152">
        <v>1</v>
      </c>
      <c r="I528" s="153"/>
      <c r="L528" s="149"/>
      <c r="M528" s="154"/>
      <c r="T528" s="155"/>
      <c r="AT528" s="150" t="s">
        <v>182</v>
      </c>
      <c r="AU528" s="150" t="s">
        <v>21</v>
      </c>
      <c r="AV528" s="12" t="s">
        <v>21</v>
      </c>
      <c r="AW528" s="12" t="s">
        <v>42</v>
      </c>
      <c r="AX528" s="12" t="s">
        <v>90</v>
      </c>
      <c r="AY528" s="150" t="s">
        <v>168</v>
      </c>
    </row>
    <row r="529" spans="2:65" s="1" customFormat="1" ht="16.5" customHeight="1">
      <c r="B529" s="33"/>
      <c r="C529" s="176" t="s">
        <v>1593</v>
      </c>
      <c r="D529" s="176" t="s">
        <v>386</v>
      </c>
      <c r="E529" s="177" t="s">
        <v>538</v>
      </c>
      <c r="F529" s="178" t="s">
        <v>539</v>
      </c>
      <c r="G529" s="179" t="s">
        <v>430</v>
      </c>
      <c r="H529" s="180">
        <v>1.01</v>
      </c>
      <c r="I529" s="181"/>
      <c r="J529" s="182">
        <f>ROUND(I529*H529,2)</f>
        <v>0</v>
      </c>
      <c r="K529" s="178" t="s">
        <v>254</v>
      </c>
      <c r="L529" s="183"/>
      <c r="M529" s="184" t="s">
        <v>44</v>
      </c>
      <c r="N529" s="185" t="s">
        <v>53</v>
      </c>
      <c r="P529" s="141">
        <f>O529*H529</f>
        <v>0</v>
      </c>
      <c r="Q529" s="141">
        <v>0.58499999999999996</v>
      </c>
      <c r="R529" s="141">
        <f>Q529*H529</f>
        <v>0.59084999999999999</v>
      </c>
      <c r="S529" s="141">
        <v>0</v>
      </c>
      <c r="T529" s="142">
        <f>S529*H529</f>
        <v>0</v>
      </c>
      <c r="AR529" s="143" t="s">
        <v>204</v>
      </c>
      <c r="AT529" s="143" t="s">
        <v>386</v>
      </c>
      <c r="AU529" s="143" t="s">
        <v>21</v>
      </c>
      <c r="AY529" s="17" t="s">
        <v>168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7" t="s">
        <v>90</v>
      </c>
      <c r="BK529" s="144">
        <f>ROUND(I529*H529,2)</f>
        <v>0</v>
      </c>
      <c r="BL529" s="17" t="s">
        <v>187</v>
      </c>
      <c r="BM529" s="143" t="s">
        <v>2363</v>
      </c>
    </row>
    <row r="530" spans="2:65" s="12" customFormat="1" ht="10.199999999999999">
      <c r="B530" s="149"/>
      <c r="D530" s="145" t="s">
        <v>182</v>
      </c>
      <c r="E530" s="150" t="s">
        <v>44</v>
      </c>
      <c r="F530" s="151" t="s">
        <v>438</v>
      </c>
      <c r="H530" s="152">
        <v>1.01</v>
      </c>
      <c r="I530" s="153"/>
      <c r="L530" s="149"/>
      <c r="M530" s="154"/>
      <c r="T530" s="155"/>
      <c r="AT530" s="150" t="s">
        <v>182</v>
      </c>
      <c r="AU530" s="150" t="s">
        <v>21</v>
      </c>
      <c r="AV530" s="12" t="s">
        <v>21</v>
      </c>
      <c r="AW530" s="12" t="s">
        <v>42</v>
      </c>
      <c r="AX530" s="12" t="s">
        <v>90</v>
      </c>
      <c r="AY530" s="150" t="s">
        <v>168</v>
      </c>
    </row>
    <row r="531" spans="2:65" s="1" customFormat="1" ht="16.5" customHeight="1">
      <c r="B531" s="33"/>
      <c r="C531" s="176" t="s">
        <v>1597</v>
      </c>
      <c r="D531" s="176" t="s">
        <v>386</v>
      </c>
      <c r="E531" s="177" t="s">
        <v>548</v>
      </c>
      <c r="F531" s="178" t="s">
        <v>549</v>
      </c>
      <c r="G531" s="179" t="s">
        <v>430</v>
      </c>
      <c r="H531" s="180">
        <v>1.01</v>
      </c>
      <c r="I531" s="181"/>
      <c r="J531" s="182">
        <f>ROUND(I531*H531,2)</f>
        <v>0</v>
      </c>
      <c r="K531" s="178" t="s">
        <v>254</v>
      </c>
      <c r="L531" s="183"/>
      <c r="M531" s="184" t="s">
        <v>44</v>
      </c>
      <c r="N531" s="185" t="s">
        <v>53</v>
      </c>
      <c r="P531" s="141">
        <f>O531*H531</f>
        <v>0</v>
      </c>
      <c r="Q531" s="141">
        <v>0.50600000000000001</v>
      </c>
      <c r="R531" s="141">
        <f>Q531*H531</f>
        <v>0.51105999999999996</v>
      </c>
      <c r="S531" s="141">
        <v>0</v>
      </c>
      <c r="T531" s="142">
        <f>S531*H531</f>
        <v>0</v>
      </c>
      <c r="AR531" s="143" t="s">
        <v>204</v>
      </c>
      <c r="AT531" s="143" t="s">
        <v>386</v>
      </c>
      <c r="AU531" s="143" t="s">
        <v>21</v>
      </c>
      <c r="AY531" s="17" t="s">
        <v>168</v>
      </c>
      <c r="BE531" s="144">
        <f>IF(N531="základní",J531,0)</f>
        <v>0</v>
      </c>
      <c r="BF531" s="144">
        <f>IF(N531="snížená",J531,0)</f>
        <v>0</v>
      </c>
      <c r="BG531" s="144">
        <f>IF(N531="zákl. přenesená",J531,0)</f>
        <v>0</v>
      </c>
      <c r="BH531" s="144">
        <f>IF(N531="sníž. přenesená",J531,0)</f>
        <v>0</v>
      </c>
      <c r="BI531" s="144">
        <f>IF(N531="nulová",J531,0)</f>
        <v>0</v>
      </c>
      <c r="BJ531" s="17" t="s">
        <v>90</v>
      </c>
      <c r="BK531" s="144">
        <f>ROUND(I531*H531,2)</f>
        <v>0</v>
      </c>
      <c r="BL531" s="17" t="s">
        <v>187</v>
      </c>
      <c r="BM531" s="143" t="s">
        <v>2364</v>
      </c>
    </row>
    <row r="532" spans="2:65" s="12" customFormat="1" ht="10.199999999999999">
      <c r="B532" s="149"/>
      <c r="D532" s="145" t="s">
        <v>182</v>
      </c>
      <c r="E532" s="150" t="s">
        <v>44</v>
      </c>
      <c r="F532" s="151" t="s">
        <v>438</v>
      </c>
      <c r="H532" s="152">
        <v>1.01</v>
      </c>
      <c r="I532" s="153"/>
      <c r="L532" s="149"/>
      <c r="M532" s="154"/>
      <c r="T532" s="155"/>
      <c r="AT532" s="150" t="s">
        <v>182</v>
      </c>
      <c r="AU532" s="150" t="s">
        <v>21</v>
      </c>
      <c r="AV532" s="12" t="s">
        <v>21</v>
      </c>
      <c r="AW532" s="12" t="s">
        <v>42</v>
      </c>
      <c r="AX532" s="12" t="s">
        <v>90</v>
      </c>
      <c r="AY532" s="150" t="s">
        <v>168</v>
      </c>
    </row>
    <row r="533" spans="2:65" s="1" customFormat="1" ht="16.5" customHeight="1">
      <c r="B533" s="33"/>
      <c r="C533" s="176" t="s">
        <v>1601</v>
      </c>
      <c r="D533" s="176" t="s">
        <v>386</v>
      </c>
      <c r="E533" s="177" t="s">
        <v>557</v>
      </c>
      <c r="F533" s="178" t="s">
        <v>558</v>
      </c>
      <c r="G533" s="179" t="s">
        <v>430</v>
      </c>
      <c r="H533" s="180">
        <v>2</v>
      </c>
      <c r="I533" s="181"/>
      <c r="J533" s="182">
        <f>ROUND(I533*H533,2)</f>
        <v>0</v>
      </c>
      <c r="K533" s="178" t="s">
        <v>254</v>
      </c>
      <c r="L533" s="183"/>
      <c r="M533" s="184" t="s">
        <v>44</v>
      </c>
      <c r="N533" s="185" t="s">
        <v>53</v>
      </c>
      <c r="P533" s="141">
        <f>O533*H533</f>
        <v>0</v>
      </c>
      <c r="Q533" s="141">
        <v>2E-3</v>
      </c>
      <c r="R533" s="141">
        <f>Q533*H533</f>
        <v>4.0000000000000001E-3</v>
      </c>
      <c r="S533" s="141">
        <v>0</v>
      </c>
      <c r="T533" s="142">
        <f>S533*H533</f>
        <v>0</v>
      </c>
      <c r="AR533" s="143" t="s">
        <v>204</v>
      </c>
      <c r="AT533" s="143" t="s">
        <v>386</v>
      </c>
      <c r="AU533" s="143" t="s">
        <v>21</v>
      </c>
      <c r="AY533" s="17" t="s">
        <v>168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7" t="s">
        <v>90</v>
      </c>
      <c r="BK533" s="144">
        <f>ROUND(I533*H533,2)</f>
        <v>0</v>
      </c>
      <c r="BL533" s="17" t="s">
        <v>187</v>
      </c>
      <c r="BM533" s="143" t="s">
        <v>2365</v>
      </c>
    </row>
    <row r="534" spans="2:65" s="12" customFormat="1" ht="10.199999999999999">
      <c r="B534" s="149"/>
      <c r="D534" s="145" t="s">
        <v>182</v>
      </c>
      <c r="E534" s="150" t="s">
        <v>44</v>
      </c>
      <c r="F534" s="151" t="s">
        <v>21</v>
      </c>
      <c r="H534" s="152">
        <v>2</v>
      </c>
      <c r="I534" s="153"/>
      <c r="L534" s="149"/>
      <c r="M534" s="154"/>
      <c r="T534" s="155"/>
      <c r="AT534" s="150" t="s">
        <v>182</v>
      </c>
      <c r="AU534" s="150" t="s">
        <v>21</v>
      </c>
      <c r="AV534" s="12" t="s">
        <v>21</v>
      </c>
      <c r="AW534" s="12" t="s">
        <v>42</v>
      </c>
      <c r="AX534" s="12" t="s">
        <v>90</v>
      </c>
      <c r="AY534" s="150" t="s">
        <v>168</v>
      </c>
    </row>
    <row r="535" spans="2:65" s="1" customFormat="1" ht="16.5" customHeight="1">
      <c r="B535" s="33"/>
      <c r="C535" s="176" t="s">
        <v>1605</v>
      </c>
      <c r="D535" s="176" t="s">
        <v>386</v>
      </c>
      <c r="E535" s="177" t="s">
        <v>2366</v>
      </c>
      <c r="F535" s="178" t="s">
        <v>2367</v>
      </c>
      <c r="G535" s="179" t="s">
        <v>430</v>
      </c>
      <c r="H535" s="180">
        <v>1.01</v>
      </c>
      <c r="I535" s="181"/>
      <c r="J535" s="182">
        <f>ROUND(I535*H535,2)</f>
        <v>0</v>
      </c>
      <c r="K535" s="178" t="s">
        <v>254</v>
      </c>
      <c r="L535" s="183"/>
      <c r="M535" s="184" t="s">
        <v>44</v>
      </c>
      <c r="N535" s="185" t="s">
        <v>53</v>
      </c>
      <c r="P535" s="141">
        <f>O535*H535</f>
        <v>0</v>
      </c>
      <c r="Q535" s="141">
        <v>1.1599999999999999</v>
      </c>
      <c r="R535" s="141">
        <f>Q535*H535</f>
        <v>1.1716</v>
      </c>
      <c r="S535" s="141">
        <v>0</v>
      </c>
      <c r="T535" s="142">
        <f>S535*H535</f>
        <v>0</v>
      </c>
      <c r="AR535" s="143" t="s">
        <v>204</v>
      </c>
      <c r="AT535" s="143" t="s">
        <v>386</v>
      </c>
      <c r="AU535" s="143" t="s">
        <v>21</v>
      </c>
      <c r="AY535" s="17" t="s">
        <v>168</v>
      </c>
      <c r="BE535" s="144">
        <f>IF(N535="základní",J535,0)</f>
        <v>0</v>
      </c>
      <c r="BF535" s="144">
        <f>IF(N535="snížená",J535,0)</f>
        <v>0</v>
      </c>
      <c r="BG535" s="144">
        <f>IF(N535="zákl. přenesená",J535,0)</f>
        <v>0</v>
      </c>
      <c r="BH535" s="144">
        <f>IF(N535="sníž. přenesená",J535,0)</f>
        <v>0</v>
      </c>
      <c r="BI535" s="144">
        <f>IF(N535="nulová",J535,0)</f>
        <v>0</v>
      </c>
      <c r="BJ535" s="17" t="s">
        <v>90</v>
      </c>
      <c r="BK535" s="144">
        <f>ROUND(I535*H535,2)</f>
        <v>0</v>
      </c>
      <c r="BL535" s="17" t="s">
        <v>187</v>
      </c>
      <c r="BM535" s="143" t="s">
        <v>2368</v>
      </c>
    </row>
    <row r="536" spans="2:65" s="12" customFormat="1" ht="10.199999999999999">
      <c r="B536" s="149"/>
      <c r="D536" s="145" t="s">
        <v>182</v>
      </c>
      <c r="E536" s="150" t="s">
        <v>44</v>
      </c>
      <c r="F536" s="151" t="s">
        <v>438</v>
      </c>
      <c r="H536" s="152">
        <v>1.01</v>
      </c>
      <c r="I536" s="153"/>
      <c r="L536" s="149"/>
      <c r="M536" s="154"/>
      <c r="T536" s="155"/>
      <c r="AT536" s="150" t="s">
        <v>182</v>
      </c>
      <c r="AU536" s="150" t="s">
        <v>21</v>
      </c>
      <c r="AV536" s="12" t="s">
        <v>21</v>
      </c>
      <c r="AW536" s="12" t="s">
        <v>42</v>
      </c>
      <c r="AX536" s="12" t="s">
        <v>90</v>
      </c>
      <c r="AY536" s="150" t="s">
        <v>168</v>
      </c>
    </row>
    <row r="537" spans="2:65" s="1" customFormat="1" ht="24.15" customHeight="1">
      <c r="B537" s="33"/>
      <c r="C537" s="132" t="s">
        <v>1610</v>
      </c>
      <c r="D537" s="132" t="s">
        <v>171</v>
      </c>
      <c r="E537" s="133" t="s">
        <v>1392</v>
      </c>
      <c r="F537" s="134" t="s">
        <v>1393</v>
      </c>
      <c r="G537" s="135" t="s">
        <v>430</v>
      </c>
      <c r="H537" s="136">
        <v>8</v>
      </c>
      <c r="I537" s="137"/>
      <c r="J537" s="138">
        <f>ROUND(I537*H537,2)</f>
        <v>0</v>
      </c>
      <c r="K537" s="134" t="s">
        <v>254</v>
      </c>
      <c r="L537" s="33"/>
      <c r="M537" s="139" t="s">
        <v>44</v>
      </c>
      <c r="N537" s="140" t="s">
        <v>53</v>
      </c>
      <c r="P537" s="141">
        <f>O537*H537</f>
        <v>0</v>
      </c>
      <c r="Q537" s="141">
        <v>0.09</v>
      </c>
      <c r="R537" s="141">
        <f>Q537*H537</f>
        <v>0.72</v>
      </c>
      <c r="S537" s="141">
        <v>0</v>
      </c>
      <c r="T537" s="142">
        <f>S537*H537</f>
        <v>0</v>
      </c>
      <c r="AR537" s="143" t="s">
        <v>187</v>
      </c>
      <c r="AT537" s="143" t="s">
        <v>171</v>
      </c>
      <c r="AU537" s="143" t="s">
        <v>21</v>
      </c>
      <c r="AY537" s="17" t="s">
        <v>168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7" t="s">
        <v>90</v>
      </c>
      <c r="BK537" s="144">
        <f>ROUND(I537*H537,2)</f>
        <v>0</v>
      </c>
      <c r="BL537" s="17" t="s">
        <v>187</v>
      </c>
      <c r="BM537" s="143" t="s">
        <v>2369</v>
      </c>
    </row>
    <row r="538" spans="2:65" s="1" customFormat="1" ht="10.199999999999999">
      <c r="B538" s="33"/>
      <c r="D538" s="160" t="s">
        <v>256</v>
      </c>
      <c r="F538" s="161" t="s">
        <v>1395</v>
      </c>
      <c r="I538" s="147"/>
      <c r="L538" s="33"/>
      <c r="M538" s="148"/>
      <c r="T538" s="54"/>
      <c r="AT538" s="17" t="s">
        <v>256</v>
      </c>
      <c r="AU538" s="17" t="s">
        <v>21</v>
      </c>
    </row>
    <row r="539" spans="2:65" s="12" customFormat="1" ht="10.199999999999999">
      <c r="B539" s="149"/>
      <c r="D539" s="145" t="s">
        <v>182</v>
      </c>
      <c r="E539" s="150" t="s">
        <v>44</v>
      </c>
      <c r="F539" s="151" t="s">
        <v>2370</v>
      </c>
      <c r="H539" s="152">
        <v>7</v>
      </c>
      <c r="I539" s="153"/>
      <c r="L539" s="149"/>
      <c r="M539" s="154"/>
      <c r="T539" s="155"/>
      <c r="AT539" s="150" t="s">
        <v>182</v>
      </c>
      <c r="AU539" s="150" t="s">
        <v>21</v>
      </c>
      <c r="AV539" s="12" t="s">
        <v>21</v>
      </c>
      <c r="AW539" s="12" t="s">
        <v>42</v>
      </c>
      <c r="AX539" s="12" t="s">
        <v>82</v>
      </c>
      <c r="AY539" s="150" t="s">
        <v>168</v>
      </c>
    </row>
    <row r="540" spans="2:65" s="12" customFormat="1" ht="10.199999999999999">
      <c r="B540" s="149"/>
      <c r="D540" s="145" t="s">
        <v>182</v>
      </c>
      <c r="E540" s="150" t="s">
        <v>44</v>
      </c>
      <c r="F540" s="151" t="s">
        <v>2371</v>
      </c>
      <c r="H540" s="152">
        <v>1</v>
      </c>
      <c r="I540" s="153"/>
      <c r="L540" s="149"/>
      <c r="M540" s="154"/>
      <c r="T540" s="155"/>
      <c r="AT540" s="150" t="s">
        <v>182</v>
      </c>
      <c r="AU540" s="150" t="s">
        <v>21</v>
      </c>
      <c r="AV540" s="12" t="s">
        <v>21</v>
      </c>
      <c r="AW540" s="12" t="s">
        <v>42</v>
      </c>
      <c r="AX540" s="12" t="s">
        <v>82</v>
      </c>
      <c r="AY540" s="150" t="s">
        <v>168</v>
      </c>
    </row>
    <row r="541" spans="2:65" s="13" customFormat="1" ht="10.199999999999999">
      <c r="B541" s="162"/>
      <c r="D541" s="145" t="s">
        <v>182</v>
      </c>
      <c r="E541" s="163" t="s">
        <v>44</v>
      </c>
      <c r="F541" s="164" t="s">
        <v>264</v>
      </c>
      <c r="H541" s="165">
        <v>8</v>
      </c>
      <c r="I541" s="166"/>
      <c r="L541" s="162"/>
      <c r="M541" s="167"/>
      <c r="T541" s="168"/>
      <c r="AT541" s="163" t="s">
        <v>182</v>
      </c>
      <c r="AU541" s="163" t="s">
        <v>21</v>
      </c>
      <c r="AV541" s="13" t="s">
        <v>187</v>
      </c>
      <c r="AW541" s="13" t="s">
        <v>42</v>
      </c>
      <c r="AX541" s="13" t="s">
        <v>90</v>
      </c>
      <c r="AY541" s="163" t="s">
        <v>168</v>
      </c>
    </row>
    <row r="542" spans="2:65" s="1" customFormat="1" ht="16.5" customHeight="1">
      <c r="B542" s="33"/>
      <c r="C542" s="176" t="s">
        <v>1612</v>
      </c>
      <c r="D542" s="176" t="s">
        <v>386</v>
      </c>
      <c r="E542" s="177" t="s">
        <v>1396</v>
      </c>
      <c r="F542" s="178" t="s">
        <v>1397</v>
      </c>
      <c r="G542" s="179" t="s">
        <v>430</v>
      </c>
      <c r="H542" s="180">
        <v>8</v>
      </c>
      <c r="I542" s="181"/>
      <c r="J542" s="182">
        <f>ROUND(I542*H542,2)</f>
        <v>0</v>
      </c>
      <c r="K542" s="178" t="s">
        <v>254</v>
      </c>
      <c r="L542" s="183"/>
      <c r="M542" s="184" t="s">
        <v>44</v>
      </c>
      <c r="N542" s="185" t="s">
        <v>53</v>
      </c>
      <c r="P542" s="141">
        <f>O542*H542</f>
        <v>0</v>
      </c>
      <c r="Q542" s="141">
        <v>0.06</v>
      </c>
      <c r="R542" s="141">
        <f>Q542*H542</f>
        <v>0.48</v>
      </c>
      <c r="S542" s="141">
        <v>0</v>
      </c>
      <c r="T542" s="142">
        <f>S542*H542</f>
        <v>0</v>
      </c>
      <c r="AR542" s="143" t="s">
        <v>204</v>
      </c>
      <c r="AT542" s="143" t="s">
        <v>386</v>
      </c>
      <c r="AU542" s="143" t="s">
        <v>21</v>
      </c>
      <c r="AY542" s="17" t="s">
        <v>168</v>
      </c>
      <c r="BE542" s="144">
        <f>IF(N542="základní",J542,0)</f>
        <v>0</v>
      </c>
      <c r="BF542" s="144">
        <f>IF(N542="snížená",J542,0)</f>
        <v>0</v>
      </c>
      <c r="BG542" s="144">
        <f>IF(N542="zákl. přenesená",J542,0)</f>
        <v>0</v>
      </c>
      <c r="BH542" s="144">
        <f>IF(N542="sníž. přenesená",J542,0)</f>
        <v>0</v>
      </c>
      <c r="BI542" s="144">
        <f>IF(N542="nulová",J542,0)</f>
        <v>0</v>
      </c>
      <c r="BJ542" s="17" t="s">
        <v>90</v>
      </c>
      <c r="BK542" s="144">
        <f>ROUND(I542*H542,2)</f>
        <v>0</v>
      </c>
      <c r="BL542" s="17" t="s">
        <v>187</v>
      </c>
      <c r="BM542" s="143" t="s">
        <v>2372</v>
      </c>
    </row>
    <row r="543" spans="2:65" s="12" customFormat="1" ht="10.199999999999999">
      <c r="B543" s="149"/>
      <c r="D543" s="145" t="s">
        <v>182</v>
      </c>
      <c r="E543" s="150" t="s">
        <v>44</v>
      </c>
      <c r="F543" s="151" t="s">
        <v>2370</v>
      </c>
      <c r="H543" s="152">
        <v>7</v>
      </c>
      <c r="I543" s="153"/>
      <c r="L543" s="149"/>
      <c r="M543" s="154"/>
      <c r="T543" s="155"/>
      <c r="AT543" s="150" t="s">
        <v>182</v>
      </c>
      <c r="AU543" s="150" t="s">
        <v>21</v>
      </c>
      <c r="AV543" s="12" t="s">
        <v>21</v>
      </c>
      <c r="AW543" s="12" t="s">
        <v>42</v>
      </c>
      <c r="AX543" s="12" t="s">
        <v>82</v>
      </c>
      <c r="AY543" s="150" t="s">
        <v>168</v>
      </c>
    </row>
    <row r="544" spans="2:65" s="12" customFormat="1" ht="10.199999999999999">
      <c r="B544" s="149"/>
      <c r="D544" s="145" t="s">
        <v>182</v>
      </c>
      <c r="E544" s="150" t="s">
        <v>44</v>
      </c>
      <c r="F544" s="151" t="s">
        <v>2373</v>
      </c>
      <c r="H544" s="152">
        <v>1</v>
      </c>
      <c r="I544" s="153"/>
      <c r="L544" s="149"/>
      <c r="M544" s="154"/>
      <c r="T544" s="155"/>
      <c r="AT544" s="150" t="s">
        <v>182</v>
      </c>
      <c r="AU544" s="150" t="s">
        <v>21</v>
      </c>
      <c r="AV544" s="12" t="s">
        <v>21</v>
      </c>
      <c r="AW544" s="12" t="s">
        <v>42</v>
      </c>
      <c r="AX544" s="12" t="s">
        <v>82</v>
      </c>
      <c r="AY544" s="150" t="s">
        <v>168</v>
      </c>
    </row>
    <row r="545" spans="2:65" s="13" customFormat="1" ht="10.199999999999999">
      <c r="B545" s="162"/>
      <c r="D545" s="145" t="s">
        <v>182</v>
      </c>
      <c r="E545" s="163" t="s">
        <v>44</v>
      </c>
      <c r="F545" s="164" t="s">
        <v>264</v>
      </c>
      <c r="H545" s="165">
        <v>8</v>
      </c>
      <c r="I545" s="166"/>
      <c r="L545" s="162"/>
      <c r="M545" s="167"/>
      <c r="T545" s="168"/>
      <c r="AT545" s="163" t="s">
        <v>182</v>
      </c>
      <c r="AU545" s="163" t="s">
        <v>21</v>
      </c>
      <c r="AV545" s="13" t="s">
        <v>187</v>
      </c>
      <c r="AW545" s="13" t="s">
        <v>42</v>
      </c>
      <c r="AX545" s="13" t="s">
        <v>90</v>
      </c>
      <c r="AY545" s="163" t="s">
        <v>168</v>
      </c>
    </row>
    <row r="546" spans="2:65" s="1" customFormat="1" ht="16.5" customHeight="1">
      <c r="B546" s="33"/>
      <c r="C546" s="132" t="s">
        <v>1615</v>
      </c>
      <c r="D546" s="132" t="s">
        <v>171</v>
      </c>
      <c r="E546" s="133" t="s">
        <v>2374</v>
      </c>
      <c r="F546" s="134" t="s">
        <v>2375</v>
      </c>
      <c r="G546" s="135" t="s">
        <v>430</v>
      </c>
      <c r="H546" s="136">
        <v>7</v>
      </c>
      <c r="I546" s="137"/>
      <c r="J546" s="138">
        <f>ROUND(I546*H546,2)</f>
        <v>0</v>
      </c>
      <c r="K546" s="134" t="s">
        <v>254</v>
      </c>
      <c r="L546" s="33"/>
      <c r="M546" s="139" t="s">
        <v>44</v>
      </c>
      <c r="N546" s="140" t="s">
        <v>53</v>
      </c>
      <c r="P546" s="141">
        <f>O546*H546</f>
        <v>0</v>
      </c>
      <c r="Q546" s="141">
        <v>0.21734000000000001</v>
      </c>
      <c r="R546" s="141">
        <f>Q546*H546</f>
        <v>1.52138</v>
      </c>
      <c r="S546" s="141">
        <v>0</v>
      </c>
      <c r="T546" s="142">
        <f>S546*H546</f>
        <v>0</v>
      </c>
      <c r="AR546" s="143" t="s">
        <v>187</v>
      </c>
      <c r="AT546" s="143" t="s">
        <v>171</v>
      </c>
      <c r="AU546" s="143" t="s">
        <v>21</v>
      </c>
      <c r="AY546" s="17" t="s">
        <v>168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7" t="s">
        <v>90</v>
      </c>
      <c r="BK546" s="144">
        <f>ROUND(I546*H546,2)</f>
        <v>0</v>
      </c>
      <c r="BL546" s="17" t="s">
        <v>187</v>
      </c>
      <c r="BM546" s="143" t="s">
        <v>2376</v>
      </c>
    </row>
    <row r="547" spans="2:65" s="1" customFormat="1" ht="10.199999999999999">
      <c r="B547" s="33"/>
      <c r="D547" s="160" t="s">
        <v>256</v>
      </c>
      <c r="F547" s="161" t="s">
        <v>2377</v>
      </c>
      <c r="I547" s="147"/>
      <c r="L547" s="33"/>
      <c r="M547" s="148"/>
      <c r="T547" s="54"/>
      <c r="AT547" s="17" t="s">
        <v>256</v>
      </c>
      <c r="AU547" s="17" t="s">
        <v>21</v>
      </c>
    </row>
    <row r="548" spans="2:65" s="12" customFormat="1" ht="10.199999999999999">
      <c r="B548" s="149"/>
      <c r="D548" s="145" t="s">
        <v>182</v>
      </c>
      <c r="E548" s="150" t="s">
        <v>44</v>
      </c>
      <c r="F548" s="151" t="s">
        <v>2370</v>
      </c>
      <c r="H548" s="152">
        <v>7</v>
      </c>
      <c r="I548" s="153"/>
      <c r="L548" s="149"/>
      <c r="M548" s="154"/>
      <c r="T548" s="155"/>
      <c r="AT548" s="150" t="s">
        <v>182</v>
      </c>
      <c r="AU548" s="150" t="s">
        <v>21</v>
      </c>
      <c r="AV548" s="12" t="s">
        <v>21</v>
      </c>
      <c r="AW548" s="12" t="s">
        <v>42</v>
      </c>
      <c r="AX548" s="12" t="s">
        <v>90</v>
      </c>
      <c r="AY548" s="150" t="s">
        <v>168</v>
      </c>
    </row>
    <row r="549" spans="2:65" s="1" customFormat="1" ht="16.5" customHeight="1">
      <c r="B549" s="33"/>
      <c r="C549" s="176" t="s">
        <v>1620</v>
      </c>
      <c r="D549" s="176" t="s">
        <v>386</v>
      </c>
      <c r="E549" s="177" t="s">
        <v>2378</v>
      </c>
      <c r="F549" s="178" t="s">
        <v>2379</v>
      </c>
      <c r="G549" s="179" t="s">
        <v>430</v>
      </c>
      <c r="H549" s="180">
        <v>7</v>
      </c>
      <c r="I549" s="181"/>
      <c r="J549" s="182">
        <f>ROUND(I549*H549,2)</f>
        <v>0</v>
      </c>
      <c r="K549" s="178" t="s">
        <v>254</v>
      </c>
      <c r="L549" s="183"/>
      <c r="M549" s="184" t="s">
        <v>44</v>
      </c>
      <c r="N549" s="185" t="s">
        <v>53</v>
      </c>
      <c r="P549" s="141">
        <f>O549*H549</f>
        <v>0</v>
      </c>
      <c r="Q549" s="141">
        <v>5.0599999999999999E-2</v>
      </c>
      <c r="R549" s="141">
        <f>Q549*H549</f>
        <v>0.35420000000000001</v>
      </c>
      <c r="S549" s="141">
        <v>0</v>
      </c>
      <c r="T549" s="142">
        <f>S549*H549</f>
        <v>0</v>
      </c>
      <c r="AR549" s="143" t="s">
        <v>204</v>
      </c>
      <c r="AT549" s="143" t="s">
        <v>386</v>
      </c>
      <c r="AU549" s="143" t="s">
        <v>21</v>
      </c>
      <c r="AY549" s="17" t="s">
        <v>168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7" t="s">
        <v>90</v>
      </c>
      <c r="BK549" s="144">
        <f>ROUND(I549*H549,2)</f>
        <v>0</v>
      </c>
      <c r="BL549" s="17" t="s">
        <v>187</v>
      </c>
      <c r="BM549" s="143" t="s">
        <v>2380</v>
      </c>
    </row>
    <row r="550" spans="2:65" s="12" customFormat="1" ht="10.199999999999999">
      <c r="B550" s="149"/>
      <c r="D550" s="145" t="s">
        <v>182</v>
      </c>
      <c r="E550" s="150" t="s">
        <v>44</v>
      </c>
      <c r="F550" s="151" t="s">
        <v>2370</v>
      </c>
      <c r="H550" s="152">
        <v>7</v>
      </c>
      <c r="I550" s="153"/>
      <c r="L550" s="149"/>
      <c r="M550" s="154"/>
      <c r="T550" s="155"/>
      <c r="AT550" s="150" t="s">
        <v>182</v>
      </c>
      <c r="AU550" s="150" t="s">
        <v>21</v>
      </c>
      <c r="AV550" s="12" t="s">
        <v>21</v>
      </c>
      <c r="AW550" s="12" t="s">
        <v>42</v>
      </c>
      <c r="AX550" s="12" t="s">
        <v>90</v>
      </c>
      <c r="AY550" s="150" t="s">
        <v>168</v>
      </c>
    </row>
    <row r="551" spans="2:65" s="1" customFormat="1" ht="16.5" customHeight="1">
      <c r="B551" s="33"/>
      <c r="C551" s="132" t="s">
        <v>1629</v>
      </c>
      <c r="D551" s="132" t="s">
        <v>171</v>
      </c>
      <c r="E551" s="133" t="s">
        <v>970</v>
      </c>
      <c r="F551" s="134" t="s">
        <v>971</v>
      </c>
      <c r="G551" s="135" t="s">
        <v>430</v>
      </c>
      <c r="H551" s="136">
        <v>13</v>
      </c>
      <c r="I551" s="137"/>
      <c r="J551" s="138">
        <f>ROUND(I551*H551,2)</f>
        <v>0</v>
      </c>
      <c r="K551" s="134" t="s">
        <v>254</v>
      </c>
      <c r="L551" s="33"/>
      <c r="M551" s="139" t="s">
        <v>44</v>
      </c>
      <c r="N551" s="140" t="s">
        <v>53</v>
      </c>
      <c r="P551" s="141">
        <f>O551*H551</f>
        <v>0</v>
      </c>
      <c r="Q551" s="141">
        <v>0.04</v>
      </c>
      <c r="R551" s="141">
        <f>Q551*H551</f>
        <v>0.52</v>
      </c>
      <c r="S551" s="141">
        <v>0</v>
      </c>
      <c r="T551" s="142">
        <f>S551*H551</f>
        <v>0</v>
      </c>
      <c r="AR551" s="143" t="s">
        <v>187</v>
      </c>
      <c r="AT551" s="143" t="s">
        <v>171</v>
      </c>
      <c r="AU551" s="143" t="s">
        <v>21</v>
      </c>
      <c r="AY551" s="17" t="s">
        <v>168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7" t="s">
        <v>90</v>
      </c>
      <c r="BK551" s="144">
        <f>ROUND(I551*H551,2)</f>
        <v>0</v>
      </c>
      <c r="BL551" s="17" t="s">
        <v>187</v>
      </c>
      <c r="BM551" s="143" t="s">
        <v>2381</v>
      </c>
    </row>
    <row r="552" spans="2:65" s="1" customFormat="1" ht="10.199999999999999">
      <c r="B552" s="33"/>
      <c r="D552" s="160" t="s">
        <v>256</v>
      </c>
      <c r="F552" s="161" t="s">
        <v>973</v>
      </c>
      <c r="I552" s="147"/>
      <c r="L552" s="33"/>
      <c r="M552" s="148"/>
      <c r="T552" s="54"/>
      <c r="AT552" s="17" t="s">
        <v>256</v>
      </c>
      <c r="AU552" s="17" t="s">
        <v>21</v>
      </c>
    </row>
    <row r="553" spans="2:65" s="12" customFormat="1" ht="10.199999999999999">
      <c r="B553" s="149"/>
      <c r="D553" s="145" t="s">
        <v>182</v>
      </c>
      <c r="E553" s="150" t="s">
        <v>44</v>
      </c>
      <c r="F553" s="151" t="s">
        <v>2382</v>
      </c>
      <c r="H553" s="152">
        <v>13</v>
      </c>
      <c r="I553" s="153"/>
      <c r="L553" s="149"/>
      <c r="M553" s="154"/>
      <c r="T553" s="155"/>
      <c r="AT553" s="150" t="s">
        <v>182</v>
      </c>
      <c r="AU553" s="150" t="s">
        <v>21</v>
      </c>
      <c r="AV553" s="12" t="s">
        <v>21</v>
      </c>
      <c r="AW553" s="12" t="s">
        <v>42</v>
      </c>
      <c r="AX553" s="12" t="s">
        <v>90</v>
      </c>
      <c r="AY553" s="150" t="s">
        <v>168</v>
      </c>
    </row>
    <row r="554" spans="2:65" s="1" customFormat="1" ht="16.5" customHeight="1">
      <c r="B554" s="33"/>
      <c r="C554" s="176" t="s">
        <v>1635</v>
      </c>
      <c r="D554" s="176" t="s">
        <v>386</v>
      </c>
      <c r="E554" s="177" t="s">
        <v>976</v>
      </c>
      <c r="F554" s="178" t="s">
        <v>977</v>
      </c>
      <c r="G554" s="179" t="s">
        <v>430</v>
      </c>
      <c r="H554" s="180">
        <v>13</v>
      </c>
      <c r="I554" s="181"/>
      <c r="J554" s="182">
        <f>ROUND(I554*H554,2)</f>
        <v>0</v>
      </c>
      <c r="K554" s="178" t="s">
        <v>254</v>
      </c>
      <c r="L554" s="183"/>
      <c r="M554" s="184" t="s">
        <v>44</v>
      </c>
      <c r="N554" s="185" t="s">
        <v>53</v>
      </c>
      <c r="P554" s="141">
        <f>O554*H554</f>
        <v>0</v>
      </c>
      <c r="Q554" s="141">
        <v>1.3299999999999999E-2</v>
      </c>
      <c r="R554" s="141">
        <f>Q554*H554</f>
        <v>0.1729</v>
      </c>
      <c r="S554" s="141">
        <v>0</v>
      </c>
      <c r="T554" s="142">
        <f>S554*H554</f>
        <v>0</v>
      </c>
      <c r="AR554" s="143" t="s">
        <v>204</v>
      </c>
      <c r="AT554" s="143" t="s">
        <v>386</v>
      </c>
      <c r="AU554" s="143" t="s">
        <v>21</v>
      </c>
      <c r="AY554" s="17" t="s">
        <v>168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7" t="s">
        <v>90</v>
      </c>
      <c r="BK554" s="144">
        <f>ROUND(I554*H554,2)</f>
        <v>0</v>
      </c>
      <c r="BL554" s="17" t="s">
        <v>187</v>
      </c>
      <c r="BM554" s="143" t="s">
        <v>2383</v>
      </c>
    </row>
    <row r="555" spans="2:65" s="12" customFormat="1" ht="10.199999999999999">
      <c r="B555" s="149"/>
      <c r="D555" s="145" t="s">
        <v>182</v>
      </c>
      <c r="E555" s="150" t="s">
        <v>44</v>
      </c>
      <c r="F555" s="151" t="s">
        <v>322</v>
      </c>
      <c r="H555" s="152">
        <v>13</v>
      </c>
      <c r="I555" s="153"/>
      <c r="L555" s="149"/>
      <c r="M555" s="154"/>
      <c r="T555" s="155"/>
      <c r="AT555" s="150" t="s">
        <v>182</v>
      </c>
      <c r="AU555" s="150" t="s">
        <v>21</v>
      </c>
      <c r="AV555" s="12" t="s">
        <v>21</v>
      </c>
      <c r="AW555" s="12" t="s">
        <v>42</v>
      </c>
      <c r="AX555" s="12" t="s">
        <v>90</v>
      </c>
      <c r="AY555" s="150" t="s">
        <v>168</v>
      </c>
    </row>
    <row r="556" spans="2:65" s="1" customFormat="1" ht="16.5" customHeight="1">
      <c r="B556" s="33"/>
      <c r="C556" s="176" t="s">
        <v>1640</v>
      </c>
      <c r="D556" s="176" t="s">
        <v>386</v>
      </c>
      <c r="E556" s="177" t="s">
        <v>980</v>
      </c>
      <c r="F556" s="178" t="s">
        <v>981</v>
      </c>
      <c r="G556" s="179" t="s">
        <v>430</v>
      </c>
      <c r="H556" s="180">
        <v>13</v>
      </c>
      <c r="I556" s="181"/>
      <c r="J556" s="182">
        <f>ROUND(I556*H556,2)</f>
        <v>0</v>
      </c>
      <c r="K556" s="178" t="s">
        <v>254</v>
      </c>
      <c r="L556" s="183"/>
      <c r="M556" s="184" t="s">
        <v>44</v>
      </c>
      <c r="N556" s="185" t="s">
        <v>53</v>
      </c>
      <c r="P556" s="141">
        <f>O556*H556</f>
        <v>0</v>
      </c>
      <c r="Q556" s="141">
        <v>2.9999999999999997E-4</v>
      </c>
      <c r="R556" s="141">
        <f>Q556*H556</f>
        <v>3.8999999999999998E-3</v>
      </c>
      <c r="S556" s="141">
        <v>0</v>
      </c>
      <c r="T556" s="142">
        <f>S556*H556</f>
        <v>0</v>
      </c>
      <c r="AR556" s="143" t="s">
        <v>204</v>
      </c>
      <c r="AT556" s="143" t="s">
        <v>386</v>
      </c>
      <c r="AU556" s="143" t="s">
        <v>21</v>
      </c>
      <c r="AY556" s="17" t="s">
        <v>168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7" t="s">
        <v>90</v>
      </c>
      <c r="BK556" s="144">
        <f>ROUND(I556*H556,2)</f>
        <v>0</v>
      </c>
      <c r="BL556" s="17" t="s">
        <v>187</v>
      </c>
      <c r="BM556" s="143" t="s">
        <v>2384</v>
      </c>
    </row>
    <row r="557" spans="2:65" s="12" customFormat="1" ht="10.199999999999999">
      <c r="B557" s="149"/>
      <c r="D557" s="145" t="s">
        <v>182</v>
      </c>
      <c r="E557" s="150" t="s">
        <v>44</v>
      </c>
      <c r="F557" s="151" t="s">
        <v>322</v>
      </c>
      <c r="H557" s="152">
        <v>13</v>
      </c>
      <c r="I557" s="153"/>
      <c r="L557" s="149"/>
      <c r="M557" s="154"/>
      <c r="T557" s="155"/>
      <c r="AT557" s="150" t="s">
        <v>182</v>
      </c>
      <c r="AU557" s="150" t="s">
        <v>21</v>
      </c>
      <c r="AV557" s="12" t="s">
        <v>21</v>
      </c>
      <c r="AW557" s="12" t="s">
        <v>42</v>
      </c>
      <c r="AX557" s="12" t="s">
        <v>90</v>
      </c>
      <c r="AY557" s="150" t="s">
        <v>168</v>
      </c>
    </row>
    <row r="558" spans="2:65" s="1" customFormat="1" ht="16.5" customHeight="1">
      <c r="B558" s="33"/>
      <c r="C558" s="132" t="s">
        <v>1646</v>
      </c>
      <c r="D558" s="132" t="s">
        <v>171</v>
      </c>
      <c r="E558" s="133" t="s">
        <v>2385</v>
      </c>
      <c r="F558" s="134" t="s">
        <v>2386</v>
      </c>
      <c r="G558" s="135" t="s">
        <v>430</v>
      </c>
      <c r="H558" s="136">
        <v>14</v>
      </c>
      <c r="I558" s="137"/>
      <c r="J558" s="138">
        <f>ROUND(I558*H558,2)</f>
        <v>0</v>
      </c>
      <c r="K558" s="134" t="s">
        <v>254</v>
      </c>
      <c r="L558" s="33"/>
      <c r="M558" s="139" t="s">
        <v>44</v>
      </c>
      <c r="N558" s="140" t="s">
        <v>53</v>
      </c>
      <c r="P558" s="141">
        <f>O558*H558</f>
        <v>0</v>
      </c>
      <c r="Q558" s="141">
        <v>1.6000000000000001E-4</v>
      </c>
      <c r="R558" s="141">
        <f>Q558*H558</f>
        <v>2.2400000000000002E-3</v>
      </c>
      <c r="S558" s="141">
        <v>0</v>
      </c>
      <c r="T558" s="142">
        <f>S558*H558</f>
        <v>0</v>
      </c>
      <c r="AR558" s="143" t="s">
        <v>187</v>
      </c>
      <c r="AT558" s="143" t="s">
        <v>171</v>
      </c>
      <c r="AU558" s="143" t="s">
        <v>21</v>
      </c>
      <c r="AY558" s="17" t="s">
        <v>168</v>
      </c>
      <c r="BE558" s="144">
        <f>IF(N558="základní",J558,0)</f>
        <v>0</v>
      </c>
      <c r="BF558" s="144">
        <f>IF(N558="snížená",J558,0)</f>
        <v>0</v>
      </c>
      <c r="BG558" s="144">
        <f>IF(N558="zákl. přenesená",J558,0)</f>
        <v>0</v>
      </c>
      <c r="BH558" s="144">
        <f>IF(N558="sníž. přenesená",J558,0)</f>
        <v>0</v>
      </c>
      <c r="BI558" s="144">
        <f>IF(N558="nulová",J558,0)</f>
        <v>0</v>
      </c>
      <c r="BJ558" s="17" t="s">
        <v>90</v>
      </c>
      <c r="BK558" s="144">
        <f>ROUND(I558*H558,2)</f>
        <v>0</v>
      </c>
      <c r="BL558" s="17" t="s">
        <v>187</v>
      </c>
      <c r="BM558" s="143" t="s">
        <v>2387</v>
      </c>
    </row>
    <row r="559" spans="2:65" s="1" customFormat="1" ht="10.199999999999999">
      <c r="B559" s="33"/>
      <c r="D559" s="160" t="s">
        <v>256</v>
      </c>
      <c r="F559" s="161" t="s">
        <v>2388</v>
      </c>
      <c r="I559" s="147"/>
      <c r="L559" s="33"/>
      <c r="M559" s="148"/>
      <c r="T559" s="54"/>
      <c r="AT559" s="17" t="s">
        <v>256</v>
      </c>
      <c r="AU559" s="17" t="s">
        <v>21</v>
      </c>
    </row>
    <row r="560" spans="2:65" s="12" customFormat="1" ht="10.199999999999999">
      <c r="B560" s="149"/>
      <c r="D560" s="145" t="s">
        <v>182</v>
      </c>
      <c r="E560" s="150" t="s">
        <v>44</v>
      </c>
      <c r="F560" s="151" t="s">
        <v>2389</v>
      </c>
      <c r="H560" s="152">
        <v>14</v>
      </c>
      <c r="I560" s="153"/>
      <c r="L560" s="149"/>
      <c r="M560" s="154"/>
      <c r="T560" s="155"/>
      <c r="AT560" s="150" t="s">
        <v>182</v>
      </c>
      <c r="AU560" s="150" t="s">
        <v>21</v>
      </c>
      <c r="AV560" s="12" t="s">
        <v>21</v>
      </c>
      <c r="AW560" s="12" t="s">
        <v>42</v>
      </c>
      <c r="AX560" s="12" t="s">
        <v>90</v>
      </c>
      <c r="AY560" s="150" t="s">
        <v>168</v>
      </c>
    </row>
    <row r="561" spans="2:65" s="1" customFormat="1" ht="16.5" customHeight="1">
      <c r="B561" s="33"/>
      <c r="C561" s="132" t="s">
        <v>1652</v>
      </c>
      <c r="D561" s="132" t="s">
        <v>171</v>
      </c>
      <c r="E561" s="133" t="s">
        <v>997</v>
      </c>
      <c r="F561" s="134" t="s">
        <v>998</v>
      </c>
      <c r="G561" s="135" t="s">
        <v>267</v>
      </c>
      <c r="H561" s="136">
        <v>1127.51</v>
      </c>
      <c r="I561" s="137"/>
      <c r="J561" s="138">
        <f>ROUND(I561*H561,2)</f>
        <v>0</v>
      </c>
      <c r="K561" s="134" t="s">
        <v>254</v>
      </c>
      <c r="L561" s="33"/>
      <c r="M561" s="139" t="s">
        <v>44</v>
      </c>
      <c r="N561" s="140" t="s">
        <v>53</v>
      </c>
      <c r="P561" s="141">
        <f>O561*H561</f>
        <v>0</v>
      </c>
      <c r="Q561" s="141">
        <v>1.9000000000000001E-4</v>
      </c>
      <c r="R561" s="141">
        <f>Q561*H561</f>
        <v>0.2142269</v>
      </c>
      <c r="S561" s="141">
        <v>0</v>
      </c>
      <c r="T561" s="142">
        <f>S561*H561</f>
        <v>0</v>
      </c>
      <c r="AR561" s="143" t="s">
        <v>187</v>
      </c>
      <c r="AT561" s="143" t="s">
        <v>171</v>
      </c>
      <c r="AU561" s="143" t="s">
        <v>21</v>
      </c>
      <c r="AY561" s="17" t="s">
        <v>168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7" t="s">
        <v>90</v>
      </c>
      <c r="BK561" s="144">
        <f>ROUND(I561*H561,2)</f>
        <v>0</v>
      </c>
      <c r="BL561" s="17" t="s">
        <v>187</v>
      </c>
      <c r="BM561" s="143" t="s">
        <v>2390</v>
      </c>
    </row>
    <row r="562" spans="2:65" s="1" customFormat="1" ht="10.199999999999999">
      <c r="B562" s="33"/>
      <c r="D562" s="160" t="s">
        <v>256</v>
      </c>
      <c r="F562" s="161" t="s">
        <v>1000</v>
      </c>
      <c r="I562" s="147"/>
      <c r="L562" s="33"/>
      <c r="M562" s="148"/>
      <c r="T562" s="54"/>
      <c r="AT562" s="17" t="s">
        <v>256</v>
      </c>
      <c r="AU562" s="17" t="s">
        <v>21</v>
      </c>
    </row>
    <row r="563" spans="2:65" s="1" customFormat="1" ht="19.2">
      <c r="B563" s="33"/>
      <c r="D563" s="145" t="s">
        <v>177</v>
      </c>
      <c r="F563" s="146" t="s">
        <v>1001</v>
      </c>
      <c r="I563" s="147"/>
      <c r="L563" s="33"/>
      <c r="M563" s="148"/>
      <c r="T563" s="54"/>
      <c r="AT563" s="17" t="s">
        <v>177</v>
      </c>
      <c r="AU563" s="17" t="s">
        <v>21</v>
      </c>
    </row>
    <row r="564" spans="2:65" s="12" customFormat="1" ht="10.199999999999999">
      <c r="B564" s="149"/>
      <c r="D564" s="145" t="s">
        <v>182</v>
      </c>
      <c r="E564" s="150" t="s">
        <v>44</v>
      </c>
      <c r="F564" s="151" t="s">
        <v>2391</v>
      </c>
      <c r="H564" s="152">
        <v>1127.51</v>
      </c>
      <c r="I564" s="153"/>
      <c r="L564" s="149"/>
      <c r="M564" s="154"/>
      <c r="T564" s="155"/>
      <c r="AT564" s="150" t="s">
        <v>182</v>
      </c>
      <c r="AU564" s="150" t="s">
        <v>21</v>
      </c>
      <c r="AV564" s="12" t="s">
        <v>21</v>
      </c>
      <c r="AW564" s="12" t="s">
        <v>42</v>
      </c>
      <c r="AX564" s="12" t="s">
        <v>90</v>
      </c>
      <c r="AY564" s="150" t="s">
        <v>168</v>
      </c>
    </row>
    <row r="565" spans="2:65" s="1" customFormat="1" ht="16.5" customHeight="1">
      <c r="B565" s="33"/>
      <c r="C565" s="176" t="s">
        <v>1658</v>
      </c>
      <c r="D565" s="176" t="s">
        <v>386</v>
      </c>
      <c r="E565" s="177" t="s">
        <v>1004</v>
      </c>
      <c r="F565" s="178" t="s">
        <v>1005</v>
      </c>
      <c r="G565" s="179" t="s">
        <v>430</v>
      </c>
      <c r="H565" s="180">
        <v>13</v>
      </c>
      <c r="I565" s="181"/>
      <c r="J565" s="182">
        <f>ROUND(I565*H565,2)</f>
        <v>0</v>
      </c>
      <c r="K565" s="178" t="s">
        <v>44</v>
      </c>
      <c r="L565" s="183"/>
      <c r="M565" s="184" t="s">
        <v>44</v>
      </c>
      <c r="N565" s="185" t="s">
        <v>53</v>
      </c>
      <c r="P565" s="141">
        <f>O565*H565</f>
        <v>0</v>
      </c>
      <c r="Q565" s="141">
        <v>0</v>
      </c>
      <c r="R565" s="141">
        <f>Q565*H565</f>
        <v>0</v>
      </c>
      <c r="S565" s="141">
        <v>0</v>
      </c>
      <c r="T565" s="142">
        <f>S565*H565</f>
        <v>0</v>
      </c>
      <c r="AR565" s="143" t="s">
        <v>204</v>
      </c>
      <c r="AT565" s="143" t="s">
        <v>386</v>
      </c>
      <c r="AU565" s="143" t="s">
        <v>21</v>
      </c>
      <c r="AY565" s="17" t="s">
        <v>168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7" t="s">
        <v>90</v>
      </c>
      <c r="BK565" s="144">
        <f>ROUND(I565*H565,2)</f>
        <v>0</v>
      </c>
      <c r="BL565" s="17" t="s">
        <v>187</v>
      </c>
      <c r="BM565" s="143" t="s">
        <v>2392</v>
      </c>
    </row>
    <row r="566" spans="2:65" s="12" customFormat="1" ht="10.199999999999999">
      <c r="B566" s="149"/>
      <c r="D566" s="145" t="s">
        <v>182</v>
      </c>
      <c r="E566" s="150" t="s">
        <v>44</v>
      </c>
      <c r="F566" s="151" t="s">
        <v>322</v>
      </c>
      <c r="H566" s="152">
        <v>13</v>
      </c>
      <c r="I566" s="153"/>
      <c r="L566" s="149"/>
      <c r="M566" s="154"/>
      <c r="T566" s="155"/>
      <c r="AT566" s="150" t="s">
        <v>182</v>
      </c>
      <c r="AU566" s="150" t="s">
        <v>21</v>
      </c>
      <c r="AV566" s="12" t="s">
        <v>21</v>
      </c>
      <c r="AW566" s="12" t="s">
        <v>42</v>
      </c>
      <c r="AX566" s="12" t="s">
        <v>90</v>
      </c>
      <c r="AY566" s="150" t="s">
        <v>168</v>
      </c>
    </row>
    <row r="567" spans="2:65" s="1" customFormat="1" ht="16.5" customHeight="1">
      <c r="B567" s="33"/>
      <c r="C567" s="132" t="s">
        <v>1663</v>
      </c>
      <c r="D567" s="132" t="s">
        <v>171</v>
      </c>
      <c r="E567" s="133" t="s">
        <v>1007</v>
      </c>
      <c r="F567" s="134" t="s">
        <v>1008</v>
      </c>
      <c r="G567" s="135" t="s">
        <v>267</v>
      </c>
      <c r="H567" s="136">
        <v>1157.51</v>
      </c>
      <c r="I567" s="137"/>
      <c r="J567" s="138">
        <f>ROUND(I567*H567,2)</f>
        <v>0</v>
      </c>
      <c r="K567" s="134" t="s">
        <v>254</v>
      </c>
      <c r="L567" s="33"/>
      <c r="M567" s="139" t="s">
        <v>44</v>
      </c>
      <c r="N567" s="140" t="s">
        <v>53</v>
      </c>
      <c r="P567" s="141">
        <f>O567*H567</f>
        <v>0</v>
      </c>
      <c r="Q567" s="141">
        <v>9.0000000000000006E-5</v>
      </c>
      <c r="R567" s="141">
        <f>Q567*H567</f>
        <v>0.1041759</v>
      </c>
      <c r="S567" s="141">
        <v>0</v>
      </c>
      <c r="T567" s="142">
        <f>S567*H567</f>
        <v>0</v>
      </c>
      <c r="AR567" s="143" t="s">
        <v>187</v>
      </c>
      <c r="AT567" s="143" t="s">
        <v>171</v>
      </c>
      <c r="AU567" s="143" t="s">
        <v>21</v>
      </c>
      <c r="AY567" s="17" t="s">
        <v>168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7" t="s">
        <v>90</v>
      </c>
      <c r="BK567" s="144">
        <f>ROUND(I567*H567,2)</f>
        <v>0</v>
      </c>
      <c r="BL567" s="17" t="s">
        <v>187</v>
      </c>
      <c r="BM567" s="143" t="s">
        <v>2393</v>
      </c>
    </row>
    <row r="568" spans="2:65" s="1" customFormat="1" ht="10.199999999999999">
      <c r="B568" s="33"/>
      <c r="D568" s="160" t="s">
        <v>256</v>
      </c>
      <c r="F568" s="161" t="s">
        <v>1010</v>
      </c>
      <c r="I568" s="147"/>
      <c r="L568" s="33"/>
      <c r="M568" s="148"/>
      <c r="T568" s="54"/>
      <c r="AT568" s="17" t="s">
        <v>256</v>
      </c>
      <c r="AU568" s="17" t="s">
        <v>21</v>
      </c>
    </row>
    <row r="569" spans="2:65" s="12" customFormat="1" ht="10.199999999999999">
      <c r="B569" s="149"/>
      <c r="D569" s="145" t="s">
        <v>182</v>
      </c>
      <c r="E569" s="150" t="s">
        <v>44</v>
      </c>
      <c r="F569" s="151" t="s">
        <v>2394</v>
      </c>
      <c r="H569" s="152">
        <v>1157.51</v>
      </c>
      <c r="I569" s="153"/>
      <c r="L569" s="149"/>
      <c r="M569" s="154"/>
      <c r="T569" s="155"/>
      <c r="AT569" s="150" t="s">
        <v>182</v>
      </c>
      <c r="AU569" s="150" t="s">
        <v>21</v>
      </c>
      <c r="AV569" s="12" t="s">
        <v>21</v>
      </c>
      <c r="AW569" s="12" t="s">
        <v>42</v>
      </c>
      <c r="AX569" s="12" t="s">
        <v>90</v>
      </c>
      <c r="AY569" s="150" t="s">
        <v>168</v>
      </c>
    </row>
    <row r="570" spans="2:65" s="1" customFormat="1" ht="24.15" customHeight="1">
      <c r="B570" s="33"/>
      <c r="C570" s="132" t="s">
        <v>1669</v>
      </c>
      <c r="D570" s="132" t="s">
        <v>171</v>
      </c>
      <c r="E570" s="133" t="s">
        <v>2395</v>
      </c>
      <c r="F570" s="134" t="s">
        <v>2396</v>
      </c>
      <c r="G570" s="135" t="s">
        <v>430</v>
      </c>
      <c r="H570" s="136">
        <v>18</v>
      </c>
      <c r="I570" s="137"/>
      <c r="J570" s="138">
        <f>ROUND(I570*H570,2)</f>
        <v>0</v>
      </c>
      <c r="K570" s="134" t="s">
        <v>254</v>
      </c>
      <c r="L570" s="33"/>
      <c r="M570" s="139" t="s">
        <v>44</v>
      </c>
      <c r="N570" s="140" t="s">
        <v>53</v>
      </c>
      <c r="P570" s="141">
        <f>O570*H570</f>
        <v>0</v>
      </c>
      <c r="Q570" s="141">
        <v>7.2000000000000005E-4</v>
      </c>
      <c r="R570" s="141">
        <f>Q570*H570</f>
        <v>1.2960000000000001E-2</v>
      </c>
      <c r="S570" s="141">
        <v>0</v>
      </c>
      <c r="T570" s="142">
        <f>S570*H570</f>
        <v>0</v>
      </c>
      <c r="AR570" s="143" t="s">
        <v>187</v>
      </c>
      <c r="AT570" s="143" t="s">
        <v>171</v>
      </c>
      <c r="AU570" s="143" t="s">
        <v>21</v>
      </c>
      <c r="AY570" s="17" t="s">
        <v>168</v>
      </c>
      <c r="BE570" s="144">
        <f>IF(N570="základní",J570,0)</f>
        <v>0</v>
      </c>
      <c r="BF570" s="144">
        <f>IF(N570="snížená",J570,0)</f>
        <v>0</v>
      </c>
      <c r="BG570" s="144">
        <f>IF(N570="zákl. přenesená",J570,0)</f>
        <v>0</v>
      </c>
      <c r="BH570" s="144">
        <f>IF(N570="sníž. přenesená",J570,0)</f>
        <v>0</v>
      </c>
      <c r="BI570" s="144">
        <f>IF(N570="nulová",J570,0)</f>
        <v>0</v>
      </c>
      <c r="BJ570" s="17" t="s">
        <v>90</v>
      </c>
      <c r="BK570" s="144">
        <f>ROUND(I570*H570,2)</f>
        <v>0</v>
      </c>
      <c r="BL570" s="17" t="s">
        <v>187</v>
      </c>
      <c r="BM570" s="143" t="s">
        <v>2397</v>
      </c>
    </row>
    <row r="571" spans="2:65" s="1" customFormat="1" ht="10.199999999999999">
      <c r="B571" s="33"/>
      <c r="D571" s="160" t="s">
        <v>256</v>
      </c>
      <c r="F571" s="161" t="s">
        <v>2398</v>
      </c>
      <c r="I571" s="147"/>
      <c r="L571" s="33"/>
      <c r="M571" s="148"/>
      <c r="T571" s="54"/>
      <c r="AT571" s="17" t="s">
        <v>256</v>
      </c>
      <c r="AU571" s="17" t="s">
        <v>21</v>
      </c>
    </row>
    <row r="572" spans="2:65" s="12" customFormat="1" ht="10.199999999999999">
      <c r="B572" s="149"/>
      <c r="D572" s="145" t="s">
        <v>182</v>
      </c>
      <c r="E572" s="150" t="s">
        <v>44</v>
      </c>
      <c r="F572" s="151" t="s">
        <v>350</v>
      </c>
      <c r="H572" s="152">
        <v>18</v>
      </c>
      <c r="I572" s="153"/>
      <c r="L572" s="149"/>
      <c r="M572" s="154"/>
      <c r="T572" s="155"/>
      <c r="AT572" s="150" t="s">
        <v>182</v>
      </c>
      <c r="AU572" s="150" t="s">
        <v>21</v>
      </c>
      <c r="AV572" s="12" t="s">
        <v>21</v>
      </c>
      <c r="AW572" s="12" t="s">
        <v>42</v>
      </c>
      <c r="AX572" s="12" t="s">
        <v>90</v>
      </c>
      <c r="AY572" s="150" t="s">
        <v>168</v>
      </c>
    </row>
    <row r="573" spans="2:65" s="1" customFormat="1" ht="16.5" customHeight="1">
      <c r="B573" s="33"/>
      <c r="C573" s="132" t="s">
        <v>1675</v>
      </c>
      <c r="D573" s="132" t="s">
        <v>171</v>
      </c>
      <c r="E573" s="133" t="s">
        <v>2399</v>
      </c>
      <c r="F573" s="134" t="s">
        <v>2400</v>
      </c>
      <c r="G573" s="135" t="s">
        <v>430</v>
      </c>
      <c r="H573" s="136">
        <v>2</v>
      </c>
      <c r="I573" s="137"/>
      <c r="J573" s="138">
        <f>ROUND(I573*H573,2)</f>
        <v>0</v>
      </c>
      <c r="K573" s="134" t="s">
        <v>254</v>
      </c>
      <c r="L573" s="33"/>
      <c r="M573" s="139" t="s">
        <v>44</v>
      </c>
      <c r="N573" s="140" t="s">
        <v>53</v>
      </c>
      <c r="P573" s="141">
        <f>O573*H573</f>
        <v>0</v>
      </c>
      <c r="Q573" s="141">
        <v>1.1900000000000001E-3</v>
      </c>
      <c r="R573" s="141">
        <f>Q573*H573</f>
        <v>2.3800000000000002E-3</v>
      </c>
      <c r="S573" s="141">
        <v>0</v>
      </c>
      <c r="T573" s="142">
        <f>S573*H573</f>
        <v>0</v>
      </c>
      <c r="AR573" s="143" t="s">
        <v>187</v>
      </c>
      <c r="AT573" s="143" t="s">
        <v>171</v>
      </c>
      <c r="AU573" s="143" t="s">
        <v>21</v>
      </c>
      <c r="AY573" s="17" t="s">
        <v>168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7" t="s">
        <v>90</v>
      </c>
      <c r="BK573" s="144">
        <f>ROUND(I573*H573,2)</f>
        <v>0</v>
      </c>
      <c r="BL573" s="17" t="s">
        <v>187</v>
      </c>
      <c r="BM573" s="143" t="s">
        <v>2401</v>
      </c>
    </row>
    <row r="574" spans="2:65" s="1" customFormat="1" ht="10.199999999999999">
      <c r="B574" s="33"/>
      <c r="D574" s="160" t="s">
        <v>256</v>
      </c>
      <c r="F574" s="161" t="s">
        <v>2402</v>
      </c>
      <c r="I574" s="147"/>
      <c r="L574" s="33"/>
      <c r="M574" s="148"/>
      <c r="T574" s="54"/>
      <c r="AT574" s="17" t="s">
        <v>256</v>
      </c>
      <c r="AU574" s="17" t="s">
        <v>21</v>
      </c>
    </row>
    <row r="575" spans="2:65" s="12" customFormat="1" ht="10.199999999999999">
      <c r="B575" s="149"/>
      <c r="D575" s="145" t="s">
        <v>182</v>
      </c>
      <c r="E575" s="150" t="s">
        <v>44</v>
      </c>
      <c r="F575" s="151" t="s">
        <v>21</v>
      </c>
      <c r="H575" s="152">
        <v>2</v>
      </c>
      <c r="I575" s="153"/>
      <c r="L575" s="149"/>
      <c r="M575" s="154"/>
      <c r="T575" s="155"/>
      <c r="AT575" s="150" t="s">
        <v>182</v>
      </c>
      <c r="AU575" s="150" t="s">
        <v>21</v>
      </c>
      <c r="AV575" s="12" t="s">
        <v>21</v>
      </c>
      <c r="AW575" s="12" t="s">
        <v>42</v>
      </c>
      <c r="AX575" s="12" t="s">
        <v>90</v>
      </c>
      <c r="AY575" s="150" t="s">
        <v>168</v>
      </c>
    </row>
    <row r="576" spans="2:65" s="1" customFormat="1" ht="16.5" customHeight="1">
      <c r="B576" s="33"/>
      <c r="C576" s="132" t="s">
        <v>1681</v>
      </c>
      <c r="D576" s="132" t="s">
        <v>171</v>
      </c>
      <c r="E576" s="133" t="s">
        <v>2403</v>
      </c>
      <c r="F576" s="134" t="s">
        <v>2404</v>
      </c>
      <c r="G576" s="135" t="s">
        <v>1014</v>
      </c>
      <c r="H576" s="136">
        <v>1</v>
      </c>
      <c r="I576" s="137"/>
      <c r="J576" s="138">
        <f>ROUND(I576*H576,2)</f>
        <v>0</v>
      </c>
      <c r="K576" s="134" t="s">
        <v>44</v>
      </c>
      <c r="L576" s="33"/>
      <c r="M576" s="139" t="s">
        <v>44</v>
      </c>
      <c r="N576" s="140" t="s">
        <v>53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2405</v>
      </c>
      <c r="AT576" s="143" t="s">
        <v>171</v>
      </c>
      <c r="AU576" s="143" t="s">
        <v>21</v>
      </c>
      <c r="AY576" s="17" t="s">
        <v>168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7" t="s">
        <v>90</v>
      </c>
      <c r="BK576" s="144">
        <f>ROUND(I576*H576,2)</f>
        <v>0</v>
      </c>
      <c r="BL576" s="17" t="s">
        <v>2405</v>
      </c>
      <c r="BM576" s="143" t="s">
        <v>2406</v>
      </c>
    </row>
    <row r="577" spans="2:65" s="12" customFormat="1" ht="10.199999999999999">
      <c r="B577" s="149"/>
      <c r="D577" s="145" t="s">
        <v>182</v>
      </c>
      <c r="E577" s="150" t="s">
        <v>44</v>
      </c>
      <c r="F577" s="151" t="s">
        <v>90</v>
      </c>
      <c r="H577" s="152">
        <v>1</v>
      </c>
      <c r="I577" s="153"/>
      <c r="L577" s="149"/>
      <c r="M577" s="154"/>
      <c r="T577" s="155"/>
      <c r="AT577" s="150" t="s">
        <v>182</v>
      </c>
      <c r="AU577" s="150" t="s">
        <v>21</v>
      </c>
      <c r="AV577" s="12" t="s">
        <v>21</v>
      </c>
      <c r="AW577" s="12" t="s">
        <v>42</v>
      </c>
      <c r="AX577" s="12" t="s">
        <v>90</v>
      </c>
      <c r="AY577" s="150" t="s">
        <v>168</v>
      </c>
    </row>
    <row r="578" spans="2:65" s="11" customFormat="1" ht="22.8" customHeight="1">
      <c r="B578" s="120"/>
      <c r="D578" s="121" t="s">
        <v>81</v>
      </c>
      <c r="E578" s="130" t="s">
        <v>208</v>
      </c>
      <c r="F578" s="130" t="s">
        <v>583</v>
      </c>
      <c r="I578" s="123"/>
      <c r="J578" s="131">
        <f>BK578</f>
        <v>0</v>
      </c>
      <c r="L578" s="120"/>
      <c r="M578" s="125"/>
      <c r="P578" s="126">
        <f>SUM(P579:P581)</f>
        <v>0</v>
      </c>
      <c r="R578" s="126">
        <f>SUM(R579:R581)</f>
        <v>6.7129999999999995E-2</v>
      </c>
      <c r="T578" s="127">
        <f>SUM(T579:T581)</f>
        <v>0</v>
      </c>
      <c r="AR578" s="121" t="s">
        <v>90</v>
      </c>
      <c r="AT578" s="128" t="s">
        <v>81</v>
      </c>
      <c r="AU578" s="128" t="s">
        <v>90</v>
      </c>
      <c r="AY578" s="121" t="s">
        <v>168</v>
      </c>
      <c r="BK578" s="129">
        <f>SUM(BK579:BK581)</f>
        <v>0</v>
      </c>
    </row>
    <row r="579" spans="2:65" s="1" customFormat="1" ht="24.15" customHeight="1">
      <c r="B579" s="33"/>
      <c r="C579" s="132" t="s">
        <v>1685</v>
      </c>
      <c r="D579" s="132" t="s">
        <v>171</v>
      </c>
      <c r="E579" s="133" t="s">
        <v>2407</v>
      </c>
      <c r="F579" s="134" t="s">
        <v>2408</v>
      </c>
      <c r="G579" s="135" t="s">
        <v>267</v>
      </c>
      <c r="H579" s="136">
        <v>49</v>
      </c>
      <c r="I579" s="137"/>
      <c r="J579" s="138">
        <f>ROUND(I579*H579,2)</f>
        <v>0</v>
      </c>
      <c r="K579" s="134" t="s">
        <v>254</v>
      </c>
      <c r="L579" s="33"/>
      <c r="M579" s="139" t="s">
        <v>44</v>
      </c>
      <c r="N579" s="140" t="s">
        <v>53</v>
      </c>
      <c r="P579" s="141">
        <f>O579*H579</f>
        <v>0</v>
      </c>
      <c r="Q579" s="141">
        <v>1.3699999999999999E-3</v>
      </c>
      <c r="R579" s="141">
        <f>Q579*H579</f>
        <v>6.7129999999999995E-2</v>
      </c>
      <c r="S579" s="141">
        <v>0</v>
      </c>
      <c r="T579" s="142">
        <f>S579*H579</f>
        <v>0</v>
      </c>
      <c r="AR579" s="143" t="s">
        <v>187</v>
      </c>
      <c r="AT579" s="143" t="s">
        <v>171</v>
      </c>
      <c r="AU579" s="143" t="s">
        <v>21</v>
      </c>
      <c r="AY579" s="17" t="s">
        <v>168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7" t="s">
        <v>90</v>
      </c>
      <c r="BK579" s="144">
        <f>ROUND(I579*H579,2)</f>
        <v>0</v>
      </c>
      <c r="BL579" s="17" t="s">
        <v>187</v>
      </c>
      <c r="BM579" s="143" t="s">
        <v>2409</v>
      </c>
    </row>
    <row r="580" spans="2:65" s="1" customFormat="1" ht="10.199999999999999">
      <c r="B580" s="33"/>
      <c r="D580" s="160" t="s">
        <v>256</v>
      </c>
      <c r="F580" s="161" t="s">
        <v>2410</v>
      </c>
      <c r="I580" s="147"/>
      <c r="L580" s="33"/>
      <c r="M580" s="148"/>
      <c r="T580" s="54"/>
      <c r="AT580" s="17" t="s">
        <v>256</v>
      </c>
      <c r="AU580" s="17" t="s">
        <v>21</v>
      </c>
    </row>
    <row r="581" spans="2:65" s="12" customFormat="1" ht="10.199999999999999">
      <c r="B581" s="149"/>
      <c r="D581" s="145" t="s">
        <v>182</v>
      </c>
      <c r="E581" s="150" t="s">
        <v>44</v>
      </c>
      <c r="F581" s="151" t="s">
        <v>2411</v>
      </c>
      <c r="H581" s="152">
        <v>49</v>
      </c>
      <c r="I581" s="153"/>
      <c r="L581" s="149"/>
      <c r="M581" s="154"/>
      <c r="T581" s="155"/>
      <c r="AT581" s="150" t="s">
        <v>182</v>
      </c>
      <c r="AU581" s="150" t="s">
        <v>21</v>
      </c>
      <c r="AV581" s="12" t="s">
        <v>21</v>
      </c>
      <c r="AW581" s="12" t="s">
        <v>42</v>
      </c>
      <c r="AX581" s="12" t="s">
        <v>90</v>
      </c>
      <c r="AY581" s="150" t="s">
        <v>168</v>
      </c>
    </row>
    <row r="582" spans="2:65" s="11" customFormat="1" ht="22.8" customHeight="1">
      <c r="B582" s="120"/>
      <c r="D582" s="121" t="s">
        <v>81</v>
      </c>
      <c r="E582" s="130" t="s">
        <v>594</v>
      </c>
      <c r="F582" s="130" t="s">
        <v>595</v>
      </c>
      <c r="I582" s="123"/>
      <c r="J582" s="131">
        <f>BK582</f>
        <v>0</v>
      </c>
      <c r="L582" s="120"/>
      <c r="M582" s="125"/>
      <c r="P582" s="126">
        <f>SUM(P583:P585)</f>
        <v>0</v>
      </c>
      <c r="R582" s="126">
        <f>SUM(R583:R585)</f>
        <v>0</v>
      </c>
      <c r="T582" s="127">
        <f>SUM(T583:T585)</f>
        <v>0</v>
      </c>
      <c r="AR582" s="121" t="s">
        <v>90</v>
      </c>
      <c r="AT582" s="128" t="s">
        <v>81</v>
      </c>
      <c r="AU582" s="128" t="s">
        <v>90</v>
      </c>
      <c r="AY582" s="121" t="s">
        <v>168</v>
      </c>
      <c r="BK582" s="129">
        <f>SUM(BK583:BK585)</f>
        <v>0</v>
      </c>
    </row>
    <row r="583" spans="2:65" s="1" customFormat="1" ht="24.15" customHeight="1">
      <c r="B583" s="33"/>
      <c r="C583" s="132" t="s">
        <v>1692</v>
      </c>
      <c r="D583" s="132" t="s">
        <v>171</v>
      </c>
      <c r="E583" s="133" t="s">
        <v>2412</v>
      </c>
      <c r="F583" s="134" t="s">
        <v>2413</v>
      </c>
      <c r="G583" s="135" t="s">
        <v>365</v>
      </c>
      <c r="H583" s="136">
        <v>4.29</v>
      </c>
      <c r="I583" s="137"/>
      <c r="J583" s="138">
        <f>ROUND(I583*H583,2)</f>
        <v>0</v>
      </c>
      <c r="K583" s="134" t="s">
        <v>254</v>
      </c>
      <c r="L583" s="33"/>
      <c r="M583" s="139" t="s">
        <v>44</v>
      </c>
      <c r="N583" s="140" t="s">
        <v>53</v>
      </c>
      <c r="P583" s="141">
        <f>O583*H583</f>
        <v>0</v>
      </c>
      <c r="Q583" s="141">
        <v>0</v>
      </c>
      <c r="R583" s="141">
        <f>Q583*H583</f>
        <v>0</v>
      </c>
      <c r="S583" s="141">
        <v>0</v>
      </c>
      <c r="T583" s="142">
        <f>S583*H583</f>
        <v>0</v>
      </c>
      <c r="AR583" s="143" t="s">
        <v>187</v>
      </c>
      <c r="AT583" s="143" t="s">
        <v>171</v>
      </c>
      <c r="AU583" s="143" t="s">
        <v>21</v>
      </c>
      <c r="AY583" s="17" t="s">
        <v>168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7" t="s">
        <v>90</v>
      </c>
      <c r="BK583" s="144">
        <f>ROUND(I583*H583,2)</f>
        <v>0</v>
      </c>
      <c r="BL583" s="17" t="s">
        <v>187</v>
      </c>
      <c r="BM583" s="143" t="s">
        <v>2414</v>
      </c>
    </row>
    <row r="584" spans="2:65" s="1" customFormat="1" ht="10.199999999999999">
      <c r="B584" s="33"/>
      <c r="D584" s="160" t="s">
        <v>256</v>
      </c>
      <c r="F584" s="161" t="s">
        <v>2415</v>
      </c>
      <c r="I584" s="147"/>
      <c r="L584" s="33"/>
      <c r="M584" s="148"/>
      <c r="T584" s="54"/>
      <c r="AT584" s="17" t="s">
        <v>256</v>
      </c>
      <c r="AU584" s="17" t="s">
        <v>21</v>
      </c>
    </row>
    <row r="585" spans="2:65" s="12" customFormat="1" ht="10.199999999999999">
      <c r="B585" s="149"/>
      <c r="D585" s="145" t="s">
        <v>182</v>
      </c>
      <c r="E585" s="150" t="s">
        <v>44</v>
      </c>
      <c r="F585" s="151" t="s">
        <v>2416</v>
      </c>
      <c r="H585" s="152">
        <v>4.29</v>
      </c>
      <c r="I585" s="153"/>
      <c r="L585" s="149"/>
      <c r="M585" s="154"/>
      <c r="T585" s="155"/>
      <c r="AT585" s="150" t="s">
        <v>182</v>
      </c>
      <c r="AU585" s="150" t="s">
        <v>21</v>
      </c>
      <c r="AV585" s="12" t="s">
        <v>21</v>
      </c>
      <c r="AW585" s="12" t="s">
        <v>42</v>
      </c>
      <c r="AX585" s="12" t="s">
        <v>90</v>
      </c>
      <c r="AY585" s="150" t="s">
        <v>168</v>
      </c>
    </row>
    <row r="586" spans="2:65" s="11" customFormat="1" ht="22.8" customHeight="1">
      <c r="B586" s="120"/>
      <c r="D586" s="121" t="s">
        <v>81</v>
      </c>
      <c r="E586" s="130" t="s">
        <v>612</v>
      </c>
      <c r="F586" s="130" t="s">
        <v>613</v>
      </c>
      <c r="I586" s="123"/>
      <c r="J586" s="131">
        <f>BK586</f>
        <v>0</v>
      </c>
      <c r="L586" s="120"/>
      <c r="M586" s="125"/>
      <c r="P586" s="126">
        <f>SUM(P587:P588)</f>
        <v>0</v>
      </c>
      <c r="R586" s="126">
        <f>SUM(R587:R588)</f>
        <v>0</v>
      </c>
      <c r="T586" s="127">
        <f>SUM(T587:T588)</f>
        <v>0</v>
      </c>
      <c r="AR586" s="121" t="s">
        <v>90</v>
      </c>
      <c r="AT586" s="128" t="s">
        <v>81</v>
      </c>
      <c r="AU586" s="128" t="s">
        <v>90</v>
      </c>
      <c r="AY586" s="121" t="s">
        <v>168</v>
      </c>
      <c r="BK586" s="129">
        <f>SUM(BK587:BK588)</f>
        <v>0</v>
      </c>
    </row>
    <row r="587" spans="2:65" s="1" customFormat="1" ht="24.15" customHeight="1">
      <c r="B587" s="33"/>
      <c r="C587" s="132" t="s">
        <v>1697</v>
      </c>
      <c r="D587" s="132" t="s">
        <v>171</v>
      </c>
      <c r="E587" s="133" t="s">
        <v>615</v>
      </c>
      <c r="F587" s="134" t="s">
        <v>616</v>
      </c>
      <c r="G587" s="135" t="s">
        <v>365</v>
      </c>
      <c r="H587" s="136">
        <v>156.32400000000001</v>
      </c>
      <c r="I587" s="137"/>
      <c r="J587" s="138">
        <f>ROUND(I587*H587,2)</f>
        <v>0</v>
      </c>
      <c r="K587" s="134" t="s">
        <v>254</v>
      </c>
      <c r="L587" s="33"/>
      <c r="M587" s="139" t="s">
        <v>44</v>
      </c>
      <c r="N587" s="140" t="s">
        <v>53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187</v>
      </c>
      <c r="AT587" s="143" t="s">
        <v>171</v>
      </c>
      <c r="AU587" s="143" t="s">
        <v>21</v>
      </c>
      <c r="AY587" s="17" t="s">
        <v>168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7" t="s">
        <v>90</v>
      </c>
      <c r="BK587" s="144">
        <f>ROUND(I587*H587,2)</f>
        <v>0</v>
      </c>
      <c r="BL587" s="17" t="s">
        <v>187</v>
      </c>
      <c r="BM587" s="143" t="s">
        <v>2417</v>
      </c>
    </row>
    <row r="588" spans="2:65" s="1" customFormat="1" ht="10.199999999999999">
      <c r="B588" s="33"/>
      <c r="D588" s="160" t="s">
        <v>256</v>
      </c>
      <c r="F588" s="161" t="s">
        <v>618</v>
      </c>
      <c r="I588" s="147"/>
      <c r="L588" s="33"/>
      <c r="M588" s="148"/>
      <c r="T588" s="54"/>
      <c r="AT588" s="17" t="s">
        <v>256</v>
      </c>
      <c r="AU588" s="17" t="s">
        <v>21</v>
      </c>
    </row>
    <row r="589" spans="2:65" s="11" customFormat="1" ht="25.95" customHeight="1">
      <c r="B589" s="120"/>
      <c r="D589" s="121" t="s">
        <v>81</v>
      </c>
      <c r="E589" s="122" t="s">
        <v>1625</v>
      </c>
      <c r="F589" s="122" t="s">
        <v>1626</v>
      </c>
      <c r="I589" s="123"/>
      <c r="J589" s="124">
        <f>BK589</f>
        <v>0</v>
      </c>
      <c r="L589" s="120"/>
      <c r="M589" s="125"/>
      <c r="P589" s="126">
        <f>P590+P602</f>
        <v>0</v>
      </c>
      <c r="R589" s="126">
        <f>R590+R602</f>
        <v>8.7938479999999999E-2</v>
      </c>
      <c r="T589" s="127">
        <f>T590+T602</f>
        <v>0</v>
      </c>
      <c r="AR589" s="121" t="s">
        <v>21</v>
      </c>
      <c r="AT589" s="128" t="s">
        <v>81</v>
      </c>
      <c r="AU589" s="128" t="s">
        <v>82</v>
      </c>
      <c r="AY589" s="121" t="s">
        <v>168</v>
      </c>
      <c r="BK589" s="129">
        <f>BK590+BK602</f>
        <v>0</v>
      </c>
    </row>
    <row r="590" spans="2:65" s="11" customFormat="1" ht="22.8" customHeight="1">
      <c r="B590" s="120"/>
      <c r="D590" s="121" t="s">
        <v>81</v>
      </c>
      <c r="E590" s="130" t="s">
        <v>2418</v>
      </c>
      <c r="F590" s="130" t="s">
        <v>2419</v>
      </c>
      <c r="I590" s="123"/>
      <c r="J590" s="131">
        <f>BK590</f>
        <v>0</v>
      </c>
      <c r="L590" s="120"/>
      <c r="M590" s="125"/>
      <c r="P590" s="126">
        <f>SUM(P591:P601)</f>
        <v>0</v>
      </c>
      <c r="R590" s="126">
        <f>SUM(R591:R601)</f>
        <v>8.610168E-2</v>
      </c>
      <c r="T590" s="127">
        <f>SUM(T591:T601)</f>
        <v>0</v>
      </c>
      <c r="AR590" s="121" t="s">
        <v>21</v>
      </c>
      <c r="AT590" s="128" t="s">
        <v>81</v>
      </c>
      <c r="AU590" s="128" t="s">
        <v>90</v>
      </c>
      <c r="AY590" s="121" t="s">
        <v>168</v>
      </c>
      <c r="BK590" s="129">
        <f>SUM(BK591:BK601)</f>
        <v>0</v>
      </c>
    </row>
    <row r="591" spans="2:65" s="1" customFormat="1" ht="24.15" customHeight="1">
      <c r="B591" s="33"/>
      <c r="C591" s="132" t="s">
        <v>1701</v>
      </c>
      <c r="D591" s="132" t="s">
        <v>171</v>
      </c>
      <c r="E591" s="133" t="s">
        <v>2420</v>
      </c>
      <c r="F591" s="134" t="s">
        <v>2421</v>
      </c>
      <c r="G591" s="135" t="s">
        <v>253</v>
      </c>
      <c r="H591" s="136">
        <v>1.2569999999999999</v>
      </c>
      <c r="I591" s="137"/>
      <c r="J591" s="138">
        <f>ROUND(I591*H591,2)</f>
        <v>0</v>
      </c>
      <c r="K591" s="134" t="s">
        <v>254</v>
      </c>
      <c r="L591" s="33"/>
      <c r="M591" s="139" t="s">
        <v>44</v>
      </c>
      <c r="N591" s="140" t="s">
        <v>53</v>
      </c>
      <c r="P591" s="141">
        <f>O591*H591</f>
        <v>0</v>
      </c>
      <c r="Q591" s="141">
        <v>2.4000000000000001E-4</v>
      </c>
      <c r="R591" s="141">
        <f>Q591*H591</f>
        <v>3.0167999999999997E-4</v>
      </c>
      <c r="S591" s="141">
        <v>0</v>
      </c>
      <c r="T591" s="142">
        <f>S591*H591</f>
        <v>0</v>
      </c>
      <c r="AR591" s="143" t="s">
        <v>339</v>
      </c>
      <c r="AT591" s="143" t="s">
        <v>171</v>
      </c>
      <c r="AU591" s="143" t="s">
        <v>21</v>
      </c>
      <c r="AY591" s="17" t="s">
        <v>168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7" t="s">
        <v>90</v>
      </c>
      <c r="BK591" s="144">
        <f>ROUND(I591*H591,2)</f>
        <v>0</v>
      </c>
      <c r="BL591" s="17" t="s">
        <v>339</v>
      </c>
      <c r="BM591" s="143" t="s">
        <v>2422</v>
      </c>
    </row>
    <row r="592" spans="2:65" s="1" customFormat="1" ht="10.199999999999999">
      <c r="B592" s="33"/>
      <c r="D592" s="160" t="s">
        <v>256</v>
      </c>
      <c r="F592" s="161" t="s">
        <v>2423</v>
      </c>
      <c r="I592" s="147"/>
      <c r="L592" s="33"/>
      <c r="M592" s="148"/>
      <c r="T592" s="54"/>
      <c r="AT592" s="17" t="s">
        <v>256</v>
      </c>
      <c r="AU592" s="17" t="s">
        <v>21</v>
      </c>
    </row>
    <row r="593" spans="2:65" s="12" customFormat="1" ht="10.199999999999999">
      <c r="B593" s="149"/>
      <c r="D593" s="145" t="s">
        <v>182</v>
      </c>
      <c r="E593" s="150" t="s">
        <v>44</v>
      </c>
      <c r="F593" s="151" t="s">
        <v>2424</v>
      </c>
      <c r="H593" s="152">
        <v>1.2569999999999999</v>
      </c>
      <c r="I593" s="153"/>
      <c r="L593" s="149"/>
      <c r="M593" s="154"/>
      <c r="T593" s="155"/>
      <c r="AT593" s="150" t="s">
        <v>182</v>
      </c>
      <c r="AU593" s="150" t="s">
        <v>21</v>
      </c>
      <c r="AV593" s="12" t="s">
        <v>21</v>
      </c>
      <c r="AW593" s="12" t="s">
        <v>42</v>
      </c>
      <c r="AX593" s="12" t="s">
        <v>82</v>
      </c>
      <c r="AY593" s="150" t="s">
        <v>168</v>
      </c>
    </row>
    <row r="594" spans="2:65" s="13" customFormat="1" ht="10.199999999999999">
      <c r="B594" s="162"/>
      <c r="D594" s="145" t="s">
        <v>182</v>
      </c>
      <c r="E594" s="163" t="s">
        <v>44</v>
      </c>
      <c r="F594" s="164" t="s">
        <v>264</v>
      </c>
      <c r="H594" s="165">
        <v>1.2569999999999999</v>
      </c>
      <c r="I594" s="166"/>
      <c r="L594" s="162"/>
      <c r="M594" s="167"/>
      <c r="T594" s="168"/>
      <c r="AT594" s="163" t="s">
        <v>182</v>
      </c>
      <c r="AU594" s="163" t="s">
        <v>21</v>
      </c>
      <c r="AV594" s="13" t="s">
        <v>187</v>
      </c>
      <c r="AW594" s="13" t="s">
        <v>42</v>
      </c>
      <c r="AX594" s="13" t="s">
        <v>90</v>
      </c>
      <c r="AY594" s="163" t="s">
        <v>168</v>
      </c>
    </row>
    <row r="595" spans="2:65" s="1" customFormat="1" ht="16.5" customHeight="1">
      <c r="B595" s="33"/>
      <c r="C595" s="176" t="s">
        <v>1706</v>
      </c>
      <c r="D595" s="176" t="s">
        <v>386</v>
      </c>
      <c r="E595" s="177" t="s">
        <v>2425</v>
      </c>
      <c r="F595" s="178" t="s">
        <v>2426</v>
      </c>
      <c r="G595" s="179" t="s">
        <v>253</v>
      </c>
      <c r="H595" s="180">
        <v>1.32</v>
      </c>
      <c r="I595" s="181"/>
      <c r="J595" s="182">
        <f>ROUND(I595*H595,2)</f>
        <v>0</v>
      </c>
      <c r="K595" s="178" t="s">
        <v>254</v>
      </c>
      <c r="L595" s="183"/>
      <c r="M595" s="184" t="s">
        <v>44</v>
      </c>
      <c r="N595" s="185" t="s">
        <v>53</v>
      </c>
      <c r="P595" s="141">
        <f>O595*H595</f>
        <v>0</v>
      </c>
      <c r="Q595" s="141">
        <v>6.5000000000000002E-2</v>
      </c>
      <c r="R595" s="141">
        <f>Q595*H595</f>
        <v>8.5800000000000001E-2</v>
      </c>
      <c r="S595" s="141">
        <v>0</v>
      </c>
      <c r="T595" s="142">
        <f>S595*H595</f>
        <v>0</v>
      </c>
      <c r="AR595" s="143" t="s">
        <v>443</v>
      </c>
      <c r="AT595" s="143" t="s">
        <v>386</v>
      </c>
      <c r="AU595" s="143" t="s">
        <v>21</v>
      </c>
      <c r="AY595" s="17" t="s">
        <v>168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7" t="s">
        <v>90</v>
      </c>
      <c r="BK595" s="144">
        <f>ROUND(I595*H595,2)</f>
        <v>0</v>
      </c>
      <c r="BL595" s="17" t="s">
        <v>339</v>
      </c>
      <c r="BM595" s="143" t="s">
        <v>2427</v>
      </c>
    </row>
    <row r="596" spans="2:65" s="12" customFormat="1" ht="10.199999999999999">
      <c r="B596" s="149"/>
      <c r="D596" s="145" t="s">
        <v>182</v>
      </c>
      <c r="E596" s="150" t="s">
        <v>44</v>
      </c>
      <c r="F596" s="151" t="s">
        <v>2428</v>
      </c>
      <c r="H596" s="152">
        <v>1.32</v>
      </c>
      <c r="I596" s="153"/>
      <c r="L596" s="149"/>
      <c r="M596" s="154"/>
      <c r="T596" s="155"/>
      <c r="AT596" s="150" t="s">
        <v>182</v>
      </c>
      <c r="AU596" s="150" t="s">
        <v>21</v>
      </c>
      <c r="AV596" s="12" t="s">
        <v>21</v>
      </c>
      <c r="AW596" s="12" t="s">
        <v>42</v>
      </c>
      <c r="AX596" s="12" t="s">
        <v>90</v>
      </c>
      <c r="AY596" s="150" t="s">
        <v>168</v>
      </c>
    </row>
    <row r="597" spans="2:65" s="1" customFormat="1" ht="24.15" customHeight="1">
      <c r="B597" s="33"/>
      <c r="C597" s="132" t="s">
        <v>1713</v>
      </c>
      <c r="D597" s="132" t="s">
        <v>171</v>
      </c>
      <c r="E597" s="133" t="s">
        <v>2429</v>
      </c>
      <c r="F597" s="134" t="s">
        <v>2430</v>
      </c>
      <c r="G597" s="135" t="s">
        <v>253</v>
      </c>
      <c r="H597" s="136">
        <v>1.2569999999999999</v>
      </c>
      <c r="I597" s="137"/>
      <c r="J597" s="138">
        <f>ROUND(I597*H597,2)</f>
        <v>0</v>
      </c>
      <c r="K597" s="134" t="s">
        <v>254</v>
      </c>
      <c r="L597" s="33"/>
      <c r="M597" s="139" t="s">
        <v>44</v>
      </c>
      <c r="N597" s="140" t="s">
        <v>53</v>
      </c>
      <c r="P597" s="141">
        <f>O597*H597</f>
        <v>0</v>
      </c>
      <c r="Q597" s="141">
        <v>0</v>
      </c>
      <c r="R597" s="141">
        <f>Q597*H597</f>
        <v>0</v>
      </c>
      <c r="S597" s="141">
        <v>0</v>
      </c>
      <c r="T597" s="142">
        <f>S597*H597</f>
        <v>0</v>
      </c>
      <c r="AR597" s="143" t="s">
        <v>339</v>
      </c>
      <c r="AT597" s="143" t="s">
        <v>171</v>
      </c>
      <c r="AU597" s="143" t="s">
        <v>21</v>
      </c>
      <c r="AY597" s="17" t="s">
        <v>168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7" t="s">
        <v>90</v>
      </c>
      <c r="BK597" s="144">
        <f>ROUND(I597*H597,2)</f>
        <v>0</v>
      </c>
      <c r="BL597" s="17" t="s">
        <v>339</v>
      </c>
      <c r="BM597" s="143" t="s">
        <v>2431</v>
      </c>
    </row>
    <row r="598" spans="2:65" s="1" customFormat="1" ht="10.199999999999999">
      <c r="B598" s="33"/>
      <c r="D598" s="160" t="s">
        <v>256</v>
      </c>
      <c r="F598" s="161" t="s">
        <v>2432</v>
      </c>
      <c r="I598" s="147"/>
      <c r="L598" s="33"/>
      <c r="M598" s="148"/>
      <c r="T598" s="54"/>
      <c r="AT598" s="17" t="s">
        <v>256</v>
      </c>
      <c r="AU598" s="17" t="s">
        <v>21</v>
      </c>
    </row>
    <row r="599" spans="2:65" s="12" customFormat="1" ht="10.199999999999999">
      <c r="B599" s="149"/>
      <c r="D599" s="145" t="s">
        <v>182</v>
      </c>
      <c r="E599" s="150" t="s">
        <v>44</v>
      </c>
      <c r="F599" s="151" t="s">
        <v>2433</v>
      </c>
      <c r="H599" s="152">
        <v>1.2569999999999999</v>
      </c>
      <c r="I599" s="153"/>
      <c r="L599" s="149"/>
      <c r="M599" s="154"/>
      <c r="T599" s="155"/>
      <c r="AT599" s="150" t="s">
        <v>182</v>
      </c>
      <c r="AU599" s="150" t="s">
        <v>21</v>
      </c>
      <c r="AV599" s="12" t="s">
        <v>21</v>
      </c>
      <c r="AW599" s="12" t="s">
        <v>42</v>
      </c>
      <c r="AX599" s="12" t="s">
        <v>90</v>
      </c>
      <c r="AY599" s="150" t="s">
        <v>168</v>
      </c>
    </row>
    <row r="600" spans="2:65" s="1" customFormat="1" ht="24.15" customHeight="1">
      <c r="B600" s="33"/>
      <c r="C600" s="132" t="s">
        <v>1719</v>
      </c>
      <c r="D600" s="132" t="s">
        <v>171</v>
      </c>
      <c r="E600" s="133" t="s">
        <v>2434</v>
      </c>
      <c r="F600" s="134" t="s">
        <v>2435</v>
      </c>
      <c r="G600" s="135" t="s">
        <v>365</v>
      </c>
      <c r="H600" s="136">
        <v>8.5999999999999993E-2</v>
      </c>
      <c r="I600" s="137"/>
      <c r="J600" s="138">
        <f>ROUND(I600*H600,2)</f>
        <v>0</v>
      </c>
      <c r="K600" s="134" t="s">
        <v>254</v>
      </c>
      <c r="L600" s="33"/>
      <c r="M600" s="139" t="s">
        <v>44</v>
      </c>
      <c r="N600" s="140" t="s">
        <v>53</v>
      </c>
      <c r="P600" s="141">
        <f>O600*H600</f>
        <v>0</v>
      </c>
      <c r="Q600" s="141">
        <v>0</v>
      </c>
      <c r="R600" s="141">
        <f>Q600*H600</f>
        <v>0</v>
      </c>
      <c r="S600" s="141">
        <v>0</v>
      </c>
      <c r="T600" s="142">
        <f>S600*H600</f>
        <v>0</v>
      </c>
      <c r="AR600" s="143" t="s">
        <v>339</v>
      </c>
      <c r="AT600" s="143" t="s">
        <v>171</v>
      </c>
      <c r="AU600" s="143" t="s">
        <v>21</v>
      </c>
      <c r="AY600" s="17" t="s">
        <v>168</v>
      </c>
      <c r="BE600" s="144">
        <f>IF(N600="základní",J600,0)</f>
        <v>0</v>
      </c>
      <c r="BF600" s="144">
        <f>IF(N600="snížená",J600,0)</f>
        <v>0</v>
      </c>
      <c r="BG600" s="144">
        <f>IF(N600="zákl. přenesená",J600,0)</f>
        <v>0</v>
      </c>
      <c r="BH600" s="144">
        <f>IF(N600="sníž. přenesená",J600,0)</f>
        <v>0</v>
      </c>
      <c r="BI600" s="144">
        <f>IF(N600="nulová",J600,0)</f>
        <v>0</v>
      </c>
      <c r="BJ600" s="17" t="s">
        <v>90</v>
      </c>
      <c r="BK600" s="144">
        <f>ROUND(I600*H600,2)</f>
        <v>0</v>
      </c>
      <c r="BL600" s="17" t="s">
        <v>339</v>
      </c>
      <c r="BM600" s="143" t="s">
        <v>2436</v>
      </c>
    </row>
    <row r="601" spans="2:65" s="1" customFormat="1" ht="10.199999999999999">
      <c r="B601" s="33"/>
      <c r="D601" s="160" t="s">
        <v>256</v>
      </c>
      <c r="F601" s="161" t="s">
        <v>2437</v>
      </c>
      <c r="I601" s="147"/>
      <c r="L601" s="33"/>
      <c r="M601" s="148"/>
      <c r="T601" s="54"/>
      <c r="AT601" s="17" t="s">
        <v>256</v>
      </c>
      <c r="AU601" s="17" t="s">
        <v>21</v>
      </c>
    </row>
    <row r="602" spans="2:65" s="11" customFormat="1" ht="22.8" customHeight="1">
      <c r="B602" s="120"/>
      <c r="D602" s="121" t="s">
        <v>81</v>
      </c>
      <c r="E602" s="130" t="s">
        <v>2438</v>
      </c>
      <c r="F602" s="130" t="s">
        <v>2439</v>
      </c>
      <c r="I602" s="123"/>
      <c r="J602" s="131">
        <f>BK602</f>
        <v>0</v>
      </c>
      <c r="L602" s="120"/>
      <c r="M602" s="125"/>
      <c r="P602" s="126">
        <f>SUM(P603:P616)</f>
        <v>0</v>
      </c>
      <c r="R602" s="126">
        <f>SUM(R603:R616)</f>
        <v>1.8368E-3</v>
      </c>
      <c r="T602" s="127">
        <f>SUM(T603:T616)</f>
        <v>0</v>
      </c>
      <c r="AR602" s="121" t="s">
        <v>21</v>
      </c>
      <c r="AT602" s="128" t="s">
        <v>81</v>
      </c>
      <c r="AU602" s="128" t="s">
        <v>90</v>
      </c>
      <c r="AY602" s="121" t="s">
        <v>168</v>
      </c>
      <c r="BK602" s="129">
        <f>SUM(BK603:BK616)</f>
        <v>0</v>
      </c>
    </row>
    <row r="603" spans="2:65" s="1" customFormat="1" ht="16.5" customHeight="1">
      <c r="B603" s="33"/>
      <c r="C603" s="132" t="s">
        <v>1726</v>
      </c>
      <c r="D603" s="132" t="s">
        <v>171</v>
      </c>
      <c r="E603" s="133" t="s">
        <v>2440</v>
      </c>
      <c r="F603" s="134" t="s">
        <v>2441</v>
      </c>
      <c r="G603" s="135" t="s">
        <v>430</v>
      </c>
      <c r="H603" s="136">
        <v>7</v>
      </c>
      <c r="I603" s="137"/>
      <c r="J603" s="138">
        <f>ROUND(I603*H603,2)</f>
        <v>0</v>
      </c>
      <c r="K603" s="134" t="s">
        <v>254</v>
      </c>
      <c r="L603" s="33"/>
      <c r="M603" s="139" t="s">
        <v>44</v>
      </c>
      <c r="N603" s="140" t="s">
        <v>53</v>
      </c>
      <c r="P603" s="141">
        <f>O603*H603</f>
        <v>0</v>
      </c>
      <c r="Q603" s="141">
        <v>2.0000000000000002E-5</v>
      </c>
      <c r="R603" s="141">
        <f>Q603*H603</f>
        <v>1.4000000000000001E-4</v>
      </c>
      <c r="S603" s="141">
        <v>0</v>
      </c>
      <c r="T603" s="142">
        <f>S603*H603</f>
        <v>0</v>
      </c>
      <c r="AR603" s="143" t="s">
        <v>339</v>
      </c>
      <c r="AT603" s="143" t="s">
        <v>171</v>
      </c>
      <c r="AU603" s="143" t="s">
        <v>21</v>
      </c>
      <c r="AY603" s="17" t="s">
        <v>168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7" t="s">
        <v>90</v>
      </c>
      <c r="BK603" s="144">
        <f>ROUND(I603*H603,2)</f>
        <v>0</v>
      </c>
      <c r="BL603" s="17" t="s">
        <v>339</v>
      </c>
      <c r="BM603" s="143" t="s">
        <v>2442</v>
      </c>
    </row>
    <row r="604" spans="2:65" s="1" customFormat="1" ht="10.199999999999999">
      <c r="B604" s="33"/>
      <c r="D604" s="160" t="s">
        <v>256</v>
      </c>
      <c r="F604" s="161" t="s">
        <v>2443</v>
      </c>
      <c r="I604" s="147"/>
      <c r="L604" s="33"/>
      <c r="M604" s="148"/>
      <c r="T604" s="54"/>
      <c r="AT604" s="17" t="s">
        <v>256</v>
      </c>
      <c r="AU604" s="17" t="s">
        <v>21</v>
      </c>
    </row>
    <row r="605" spans="2:65" s="12" customFormat="1" ht="10.199999999999999">
      <c r="B605" s="149"/>
      <c r="D605" s="145" t="s">
        <v>182</v>
      </c>
      <c r="E605" s="150" t="s">
        <v>44</v>
      </c>
      <c r="F605" s="151" t="s">
        <v>2444</v>
      </c>
      <c r="H605" s="152">
        <v>7</v>
      </c>
      <c r="I605" s="153"/>
      <c r="L605" s="149"/>
      <c r="M605" s="154"/>
      <c r="T605" s="155"/>
      <c r="AT605" s="150" t="s">
        <v>182</v>
      </c>
      <c r="AU605" s="150" t="s">
        <v>21</v>
      </c>
      <c r="AV605" s="12" t="s">
        <v>21</v>
      </c>
      <c r="AW605" s="12" t="s">
        <v>42</v>
      </c>
      <c r="AX605" s="12" t="s">
        <v>90</v>
      </c>
      <c r="AY605" s="150" t="s">
        <v>168</v>
      </c>
    </row>
    <row r="606" spans="2:65" s="1" customFormat="1" ht="16.5" customHeight="1">
      <c r="B606" s="33"/>
      <c r="C606" s="176" t="s">
        <v>1731</v>
      </c>
      <c r="D606" s="176" t="s">
        <v>386</v>
      </c>
      <c r="E606" s="177" t="s">
        <v>2445</v>
      </c>
      <c r="F606" s="178" t="s">
        <v>2446</v>
      </c>
      <c r="G606" s="179" t="s">
        <v>430</v>
      </c>
      <c r="H606" s="180">
        <v>7.07</v>
      </c>
      <c r="I606" s="181"/>
      <c r="J606" s="182">
        <f>ROUND(I606*H606,2)</f>
        <v>0</v>
      </c>
      <c r="K606" s="178" t="s">
        <v>44</v>
      </c>
      <c r="L606" s="183"/>
      <c r="M606" s="184" t="s">
        <v>44</v>
      </c>
      <c r="N606" s="185" t="s">
        <v>53</v>
      </c>
      <c r="P606" s="141">
        <f>O606*H606</f>
        <v>0</v>
      </c>
      <c r="Q606" s="141">
        <v>2.4000000000000001E-4</v>
      </c>
      <c r="R606" s="141">
        <f>Q606*H606</f>
        <v>1.6968E-3</v>
      </c>
      <c r="S606" s="141">
        <v>0</v>
      </c>
      <c r="T606" s="142">
        <f>S606*H606</f>
        <v>0</v>
      </c>
      <c r="AR606" s="143" t="s">
        <v>443</v>
      </c>
      <c r="AT606" s="143" t="s">
        <v>386</v>
      </c>
      <c r="AU606" s="143" t="s">
        <v>21</v>
      </c>
      <c r="AY606" s="17" t="s">
        <v>168</v>
      </c>
      <c r="BE606" s="144">
        <f>IF(N606="základní",J606,0)</f>
        <v>0</v>
      </c>
      <c r="BF606" s="144">
        <f>IF(N606="snížená",J606,0)</f>
        <v>0</v>
      </c>
      <c r="BG606" s="144">
        <f>IF(N606="zákl. přenesená",J606,0)</f>
        <v>0</v>
      </c>
      <c r="BH606" s="144">
        <f>IF(N606="sníž. přenesená",J606,0)</f>
        <v>0</v>
      </c>
      <c r="BI606" s="144">
        <f>IF(N606="nulová",J606,0)</f>
        <v>0</v>
      </c>
      <c r="BJ606" s="17" t="s">
        <v>90</v>
      </c>
      <c r="BK606" s="144">
        <f>ROUND(I606*H606,2)</f>
        <v>0</v>
      </c>
      <c r="BL606" s="17" t="s">
        <v>339</v>
      </c>
      <c r="BM606" s="143" t="s">
        <v>2447</v>
      </c>
    </row>
    <row r="607" spans="2:65" s="12" customFormat="1" ht="10.199999999999999">
      <c r="B607" s="149"/>
      <c r="D607" s="145" t="s">
        <v>182</v>
      </c>
      <c r="E607" s="150" t="s">
        <v>44</v>
      </c>
      <c r="F607" s="151" t="s">
        <v>2349</v>
      </c>
      <c r="H607" s="152">
        <v>1.01</v>
      </c>
      <c r="I607" s="153"/>
      <c r="L607" s="149"/>
      <c r="M607" s="154"/>
      <c r="T607" s="155"/>
      <c r="AT607" s="150" t="s">
        <v>182</v>
      </c>
      <c r="AU607" s="150" t="s">
        <v>21</v>
      </c>
      <c r="AV607" s="12" t="s">
        <v>21</v>
      </c>
      <c r="AW607" s="12" t="s">
        <v>42</v>
      </c>
      <c r="AX607" s="12" t="s">
        <v>82</v>
      </c>
      <c r="AY607" s="150" t="s">
        <v>168</v>
      </c>
    </row>
    <row r="608" spans="2:65" s="12" customFormat="1" ht="10.199999999999999">
      <c r="B608" s="149"/>
      <c r="D608" s="145" t="s">
        <v>182</v>
      </c>
      <c r="E608" s="150" t="s">
        <v>44</v>
      </c>
      <c r="F608" s="151" t="s">
        <v>2350</v>
      </c>
      <c r="H608" s="152">
        <v>1.01</v>
      </c>
      <c r="I608" s="153"/>
      <c r="L608" s="149"/>
      <c r="M608" s="154"/>
      <c r="T608" s="155"/>
      <c r="AT608" s="150" t="s">
        <v>182</v>
      </c>
      <c r="AU608" s="150" t="s">
        <v>21</v>
      </c>
      <c r="AV608" s="12" t="s">
        <v>21</v>
      </c>
      <c r="AW608" s="12" t="s">
        <v>42</v>
      </c>
      <c r="AX608" s="12" t="s">
        <v>82</v>
      </c>
      <c r="AY608" s="150" t="s">
        <v>168</v>
      </c>
    </row>
    <row r="609" spans="2:65" s="12" customFormat="1" ht="10.199999999999999">
      <c r="B609" s="149"/>
      <c r="D609" s="145" t="s">
        <v>182</v>
      </c>
      <c r="E609" s="150" t="s">
        <v>44</v>
      </c>
      <c r="F609" s="151" t="s">
        <v>2351</v>
      </c>
      <c r="H609" s="152">
        <v>1.01</v>
      </c>
      <c r="I609" s="153"/>
      <c r="L609" s="149"/>
      <c r="M609" s="154"/>
      <c r="T609" s="155"/>
      <c r="AT609" s="150" t="s">
        <v>182</v>
      </c>
      <c r="AU609" s="150" t="s">
        <v>21</v>
      </c>
      <c r="AV609" s="12" t="s">
        <v>21</v>
      </c>
      <c r="AW609" s="12" t="s">
        <v>42</v>
      </c>
      <c r="AX609" s="12" t="s">
        <v>82</v>
      </c>
      <c r="AY609" s="150" t="s">
        <v>168</v>
      </c>
    </row>
    <row r="610" spans="2:65" s="12" customFormat="1" ht="10.199999999999999">
      <c r="B610" s="149"/>
      <c r="D610" s="145" t="s">
        <v>182</v>
      </c>
      <c r="E610" s="150" t="s">
        <v>44</v>
      </c>
      <c r="F610" s="151" t="s">
        <v>2448</v>
      </c>
      <c r="H610" s="152">
        <v>1.01</v>
      </c>
      <c r="I610" s="153"/>
      <c r="L610" s="149"/>
      <c r="M610" s="154"/>
      <c r="T610" s="155"/>
      <c r="AT610" s="150" t="s">
        <v>182</v>
      </c>
      <c r="AU610" s="150" t="s">
        <v>21</v>
      </c>
      <c r="AV610" s="12" t="s">
        <v>21</v>
      </c>
      <c r="AW610" s="12" t="s">
        <v>42</v>
      </c>
      <c r="AX610" s="12" t="s">
        <v>82</v>
      </c>
      <c r="AY610" s="150" t="s">
        <v>168</v>
      </c>
    </row>
    <row r="611" spans="2:65" s="12" customFormat="1" ht="10.199999999999999">
      <c r="B611" s="149"/>
      <c r="D611" s="145" t="s">
        <v>182</v>
      </c>
      <c r="E611" s="150" t="s">
        <v>44</v>
      </c>
      <c r="F611" s="151" t="s">
        <v>2352</v>
      </c>
      <c r="H611" s="152">
        <v>1.01</v>
      </c>
      <c r="I611" s="153"/>
      <c r="L611" s="149"/>
      <c r="M611" s="154"/>
      <c r="T611" s="155"/>
      <c r="AT611" s="150" t="s">
        <v>182</v>
      </c>
      <c r="AU611" s="150" t="s">
        <v>21</v>
      </c>
      <c r="AV611" s="12" t="s">
        <v>21</v>
      </c>
      <c r="AW611" s="12" t="s">
        <v>42</v>
      </c>
      <c r="AX611" s="12" t="s">
        <v>82</v>
      </c>
      <c r="AY611" s="150" t="s">
        <v>168</v>
      </c>
    </row>
    <row r="612" spans="2:65" s="12" customFormat="1" ht="10.199999999999999">
      <c r="B612" s="149"/>
      <c r="D612" s="145" t="s">
        <v>182</v>
      </c>
      <c r="E612" s="150" t="s">
        <v>44</v>
      </c>
      <c r="F612" s="151" t="s">
        <v>2449</v>
      </c>
      <c r="H612" s="152">
        <v>1.01</v>
      </c>
      <c r="I612" s="153"/>
      <c r="L612" s="149"/>
      <c r="M612" s="154"/>
      <c r="T612" s="155"/>
      <c r="AT612" s="150" t="s">
        <v>182</v>
      </c>
      <c r="AU612" s="150" t="s">
        <v>21</v>
      </c>
      <c r="AV612" s="12" t="s">
        <v>21</v>
      </c>
      <c r="AW612" s="12" t="s">
        <v>42</v>
      </c>
      <c r="AX612" s="12" t="s">
        <v>82</v>
      </c>
      <c r="AY612" s="150" t="s">
        <v>168</v>
      </c>
    </row>
    <row r="613" spans="2:65" s="12" customFormat="1" ht="10.199999999999999">
      <c r="B613" s="149"/>
      <c r="D613" s="145" t="s">
        <v>182</v>
      </c>
      <c r="E613" s="150" t="s">
        <v>44</v>
      </c>
      <c r="F613" s="151" t="s">
        <v>2353</v>
      </c>
      <c r="H613" s="152">
        <v>1.01</v>
      </c>
      <c r="I613" s="153"/>
      <c r="L613" s="149"/>
      <c r="M613" s="154"/>
      <c r="T613" s="155"/>
      <c r="AT613" s="150" t="s">
        <v>182</v>
      </c>
      <c r="AU613" s="150" t="s">
        <v>21</v>
      </c>
      <c r="AV613" s="12" t="s">
        <v>21</v>
      </c>
      <c r="AW613" s="12" t="s">
        <v>42</v>
      </c>
      <c r="AX613" s="12" t="s">
        <v>82</v>
      </c>
      <c r="AY613" s="150" t="s">
        <v>168</v>
      </c>
    </row>
    <row r="614" spans="2:65" s="13" customFormat="1" ht="10.199999999999999">
      <c r="B614" s="162"/>
      <c r="D614" s="145" t="s">
        <v>182</v>
      </c>
      <c r="E614" s="163" t="s">
        <v>44</v>
      </c>
      <c r="F614" s="164" t="s">
        <v>264</v>
      </c>
      <c r="H614" s="165">
        <v>7.07</v>
      </c>
      <c r="I614" s="166"/>
      <c r="L614" s="162"/>
      <c r="M614" s="167"/>
      <c r="T614" s="168"/>
      <c r="AT614" s="163" t="s">
        <v>182</v>
      </c>
      <c r="AU614" s="163" t="s">
        <v>21</v>
      </c>
      <c r="AV614" s="13" t="s">
        <v>187</v>
      </c>
      <c r="AW614" s="13" t="s">
        <v>42</v>
      </c>
      <c r="AX614" s="13" t="s">
        <v>90</v>
      </c>
      <c r="AY614" s="163" t="s">
        <v>168</v>
      </c>
    </row>
    <row r="615" spans="2:65" s="1" customFormat="1" ht="24.15" customHeight="1">
      <c r="B615" s="33"/>
      <c r="C615" s="132" t="s">
        <v>1735</v>
      </c>
      <c r="D615" s="132" t="s">
        <v>171</v>
      </c>
      <c r="E615" s="133" t="s">
        <v>2450</v>
      </c>
      <c r="F615" s="134" t="s">
        <v>2451</v>
      </c>
      <c r="G615" s="135" t="s">
        <v>365</v>
      </c>
      <c r="H615" s="136">
        <v>2E-3</v>
      </c>
      <c r="I615" s="137"/>
      <c r="J615" s="138">
        <f>ROUND(I615*H615,2)</f>
        <v>0</v>
      </c>
      <c r="K615" s="134" t="s">
        <v>254</v>
      </c>
      <c r="L615" s="33"/>
      <c r="M615" s="139" t="s">
        <v>44</v>
      </c>
      <c r="N615" s="140" t="s">
        <v>53</v>
      </c>
      <c r="P615" s="141">
        <f>O615*H615</f>
        <v>0</v>
      </c>
      <c r="Q615" s="141">
        <v>0</v>
      </c>
      <c r="R615" s="141">
        <f>Q615*H615</f>
        <v>0</v>
      </c>
      <c r="S615" s="141">
        <v>0</v>
      </c>
      <c r="T615" s="142">
        <f>S615*H615</f>
        <v>0</v>
      </c>
      <c r="AR615" s="143" t="s">
        <v>339</v>
      </c>
      <c r="AT615" s="143" t="s">
        <v>171</v>
      </c>
      <c r="AU615" s="143" t="s">
        <v>21</v>
      </c>
      <c r="AY615" s="17" t="s">
        <v>168</v>
      </c>
      <c r="BE615" s="144">
        <f>IF(N615="základní",J615,0)</f>
        <v>0</v>
      </c>
      <c r="BF615" s="144">
        <f>IF(N615="snížená",J615,0)</f>
        <v>0</v>
      </c>
      <c r="BG615" s="144">
        <f>IF(N615="zákl. přenesená",J615,0)</f>
        <v>0</v>
      </c>
      <c r="BH615" s="144">
        <f>IF(N615="sníž. přenesená",J615,0)</f>
        <v>0</v>
      </c>
      <c r="BI615" s="144">
        <f>IF(N615="nulová",J615,0)</f>
        <v>0</v>
      </c>
      <c r="BJ615" s="17" t="s">
        <v>90</v>
      </c>
      <c r="BK615" s="144">
        <f>ROUND(I615*H615,2)</f>
        <v>0</v>
      </c>
      <c r="BL615" s="17" t="s">
        <v>339</v>
      </c>
      <c r="BM615" s="143" t="s">
        <v>2452</v>
      </c>
    </row>
    <row r="616" spans="2:65" s="1" customFormat="1" ht="10.199999999999999">
      <c r="B616" s="33"/>
      <c r="D616" s="160" t="s">
        <v>256</v>
      </c>
      <c r="F616" s="161" t="s">
        <v>2453</v>
      </c>
      <c r="I616" s="147"/>
      <c r="L616" s="33"/>
      <c r="M616" s="148"/>
      <c r="T616" s="54"/>
      <c r="AT616" s="17" t="s">
        <v>256</v>
      </c>
      <c r="AU616" s="17" t="s">
        <v>21</v>
      </c>
    </row>
    <row r="617" spans="2:65" s="11" customFormat="1" ht="25.95" customHeight="1">
      <c r="B617" s="120"/>
      <c r="D617" s="121" t="s">
        <v>81</v>
      </c>
      <c r="E617" s="122" t="s">
        <v>386</v>
      </c>
      <c r="F617" s="122" t="s">
        <v>1113</v>
      </c>
      <c r="I617" s="123"/>
      <c r="J617" s="124">
        <f>BK617</f>
        <v>0</v>
      </c>
      <c r="L617" s="120"/>
      <c r="M617" s="125"/>
      <c r="P617" s="126">
        <f>P618</f>
        <v>0</v>
      </c>
      <c r="R617" s="126">
        <f>R618</f>
        <v>0</v>
      </c>
      <c r="T617" s="127">
        <f>T618</f>
        <v>0</v>
      </c>
      <c r="AR617" s="121" t="s">
        <v>183</v>
      </c>
      <c r="AT617" s="128" t="s">
        <v>81</v>
      </c>
      <c r="AU617" s="128" t="s">
        <v>82</v>
      </c>
      <c r="AY617" s="121" t="s">
        <v>168</v>
      </c>
      <c r="BK617" s="129">
        <f>BK618</f>
        <v>0</v>
      </c>
    </row>
    <row r="618" spans="2:65" s="11" customFormat="1" ht="22.8" customHeight="1">
      <c r="B618" s="120"/>
      <c r="D618" s="121" t="s">
        <v>81</v>
      </c>
      <c r="E618" s="130" t="s">
        <v>2454</v>
      </c>
      <c r="F618" s="130" t="s">
        <v>2455</v>
      </c>
      <c r="I618" s="123"/>
      <c r="J618" s="131">
        <f>BK618</f>
        <v>0</v>
      </c>
      <c r="L618" s="120"/>
      <c r="M618" s="125"/>
      <c r="P618" s="126">
        <f>SUM(P619:P621)</f>
        <v>0</v>
      </c>
      <c r="R618" s="126">
        <f>SUM(R619:R621)</f>
        <v>0</v>
      </c>
      <c r="T618" s="127">
        <f>SUM(T619:T621)</f>
        <v>0</v>
      </c>
      <c r="AR618" s="121" t="s">
        <v>183</v>
      </c>
      <c r="AT618" s="128" t="s">
        <v>81</v>
      </c>
      <c r="AU618" s="128" t="s">
        <v>90</v>
      </c>
      <c r="AY618" s="121" t="s">
        <v>168</v>
      </c>
      <c r="BK618" s="129">
        <f>SUM(BK619:BK621)</f>
        <v>0</v>
      </c>
    </row>
    <row r="619" spans="2:65" s="1" customFormat="1" ht="21.75" customHeight="1">
      <c r="B619" s="33"/>
      <c r="C619" s="132" t="s">
        <v>1739</v>
      </c>
      <c r="D619" s="132" t="s">
        <v>171</v>
      </c>
      <c r="E619" s="133" t="s">
        <v>2456</v>
      </c>
      <c r="F619" s="134" t="s">
        <v>2457</v>
      </c>
      <c r="G619" s="135" t="s">
        <v>267</v>
      </c>
      <c r="H619" s="136">
        <v>6</v>
      </c>
      <c r="I619" s="137"/>
      <c r="J619" s="138">
        <f>ROUND(I619*H619,2)</f>
        <v>0</v>
      </c>
      <c r="K619" s="134" t="s">
        <v>254</v>
      </c>
      <c r="L619" s="33"/>
      <c r="M619" s="139" t="s">
        <v>44</v>
      </c>
      <c r="N619" s="140" t="s">
        <v>53</v>
      </c>
      <c r="P619" s="141">
        <f>O619*H619</f>
        <v>0</v>
      </c>
      <c r="Q619" s="141">
        <v>0</v>
      </c>
      <c r="R619" s="141">
        <f>Q619*H619</f>
        <v>0</v>
      </c>
      <c r="S619" s="141">
        <v>0</v>
      </c>
      <c r="T619" s="142">
        <f>S619*H619</f>
        <v>0</v>
      </c>
      <c r="AR619" s="143" t="s">
        <v>608</v>
      </c>
      <c r="AT619" s="143" t="s">
        <v>171</v>
      </c>
      <c r="AU619" s="143" t="s">
        <v>21</v>
      </c>
      <c r="AY619" s="17" t="s">
        <v>168</v>
      </c>
      <c r="BE619" s="144">
        <f>IF(N619="základní",J619,0)</f>
        <v>0</v>
      </c>
      <c r="BF619" s="144">
        <f>IF(N619="snížená",J619,0)</f>
        <v>0</v>
      </c>
      <c r="BG619" s="144">
        <f>IF(N619="zákl. přenesená",J619,0)</f>
        <v>0</v>
      </c>
      <c r="BH619" s="144">
        <f>IF(N619="sníž. přenesená",J619,0)</f>
        <v>0</v>
      </c>
      <c r="BI619" s="144">
        <f>IF(N619="nulová",J619,0)</f>
        <v>0</v>
      </c>
      <c r="BJ619" s="17" t="s">
        <v>90</v>
      </c>
      <c r="BK619" s="144">
        <f>ROUND(I619*H619,2)</f>
        <v>0</v>
      </c>
      <c r="BL619" s="17" t="s">
        <v>608</v>
      </c>
      <c r="BM619" s="143" t="s">
        <v>2458</v>
      </c>
    </row>
    <row r="620" spans="2:65" s="1" customFormat="1" ht="10.199999999999999">
      <c r="B620" s="33"/>
      <c r="D620" s="160" t="s">
        <v>256</v>
      </c>
      <c r="F620" s="161" t="s">
        <v>2459</v>
      </c>
      <c r="I620" s="147"/>
      <c r="L620" s="33"/>
      <c r="M620" s="148"/>
      <c r="T620" s="54"/>
      <c r="AT620" s="17" t="s">
        <v>256</v>
      </c>
      <c r="AU620" s="17" t="s">
        <v>21</v>
      </c>
    </row>
    <row r="621" spans="2:65" s="12" customFormat="1" ht="10.199999999999999">
      <c r="B621" s="149"/>
      <c r="D621" s="145" t="s">
        <v>182</v>
      </c>
      <c r="E621" s="150" t="s">
        <v>44</v>
      </c>
      <c r="F621" s="151" t="s">
        <v>195</v>
      </c>
      <c r="H621" s="152">
        <v>6</v>
      </c>
      <c r="I621" s="153"/>
      <c r="L621" s="149"/>
      <c r="M621" s="156"/>
      <c r="N621" s="157"/>
      <c r="O621" s="157"/>
      <c r="P621" s="157"/>
      <c r="Q621" s="157"/>
      <c r="R621" s="157"/>
      <c r="S621" s="157"/>
      <c r="T621" s="158"/>
      <c r="AT621" s="150" t="s">
        <v>182</v>
      </c>
      <c r="AU621" s="150" t="s">
        <v>21</v>
      </c>
      <c r="AV621" s="12" t="s">
        <v>21</v>
      </c>
      <c r="AW621" s="12" t="s">
        <v>42</v>
      </c>
      <c r="AX621" s="12" t="s">
        <v>90</v>
      </c>
      <c r="AY621" s="150" t="s">
        <v>168</v>
      </c>
    </row>
    <row r="622" spans="2:65" s="1" customFormat="1" ht="6.9" customHeight="1">
      <c r="B622" s="42"/>
      <c r="C622" s="43"/>
      <c r="D622" s="43"/>
      <c r="E622" s="43"/>
      <c r="F622" s="43"/>
      <c r="G622" s="43"/>
      <c r="H622" s="43"/>
      <c r="I622" s="43"/>
      <c r="J622" s="43"/>
      <c r="K622" s="43"/>
      <c r="L622" s="33"/>
    </row>
  </sheetData>
  <sheetProtection algorithmName="SHA-512" hashValue="bWhVTgBLm712vN+1MqJ4HOktquUSUhs2yt8BalKRGw1yuWcGy+azo6Fg/r9ocDjyg7Jasq/J74QVZ9gVutJF6g==" saltValue="qgN69Yc32F6PoiGZVnQTfmg1UJ5gFgFzHn6VDkUIGIt8mhKYasN1nTgQrzbAQE+EA8lgYieSuEE1o9exTV0G6Q==" spinCount="100000" sheet="1" objects="1" scenarios="1" formatColumns="0" formatRows="0" autoFilter="0"/>
  <autoFilter ref="C99:K621" xr:uid="{00000000-0009-0000-0000-000009000000}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4" r:id="rId1" xr:uid="{00000000-0004-0000-0900-000000000000}"/>
    <hyperlink ref="F110" r:id="rId2" xr:uid="{00000000-0004-0000-0900-000001000000}"/>
    <hyperlink ref="F113" r:id="rId3" xr:uid="{00000000-0004-0000-0900-000002000000}"/>
    <hyperlink ref="F116" r:id="rId4" xr:uid="{00000000-0004-0000-0900-000003000000}"/>
    <hyperlink ref="F119" r:id="rId5" xr:uid="{00000000-0004-0000-0900-000004000000}"/>
    <hyperlink ref="F123" r:id="rId6" xr:uid="{00000000-0004-0000-0900-000005000000}"/>
    <hyperlink ref="F126" r:id="rId7" xr:uid="{00000000-0004-0000-0900-000006000000}"/>
    <hyperlink ref="F129" r:id="rId8" xr:uid="{00000000-0004-0000-0900-000007000000}"/>
    <hyperlink ref="F132" r:id="rId9" xr:uid="{00000000-0004-0000-0900-000008000000}"/>
    <hyperlink ref="F135" r:id="rId10" xr:uid="{00000000-0004-0000-0900-000009000000}"/>
    <hyperlink ref="F138" r:id="rId11" xr:uid="{00000000-0004-0000-0900-00000A000000}"/>
    <hyperlink ref="F141" r:id="rId12" xr:uid="{00000000-0004-0000-0900-00000B000000}"/>
    <hyperlink ref="F144" r:id="rId13" xr:uid="{00000000-0004-0000-0900-00000C000000}"/>
    <hyperlink ref="F149" r:id="rId14" xr:uid="{00000000-0004-0000-0900-00000D000000}"/>
    <hyperlink ref="F160" r:id="rId15" xr:uid="{00000000-0004-0000-0900-00000E000000}"/>
    <hyperlink ref="F163" r:id="rId16" xr:uid="{00000000-0004-0000-0900-00000F000000}"/>
    <hyperlink ref="F166" r:id="rId17" xr:uid="{00000000-0004-0000-0900-000010000000}"/>
    <hyperlink ref="F173" r:id="rId18" xr:uid="{00000000-0004-0000-0900-000011000000}"/>
    <hyperlink ref="F176" r:id="rId19" xr:uid="{00000000-0004-0000-0900-000012000000}"/>
    <hyperlink ref="F179" r:id="rId20" xr:uid="{00000000-0004-0000-0900-000013000000}"/>
    <hyperlink ref="F182" r:id="rId21" xr:uid="{00000000-0004-0000-0900-000014000000}"/>
    <hyperlink ref="F187" r:id="rId22" xr:uid="{00000000-0004-0000-0900-000015000000}"/>
    <hyperlink ref="F190" r:id="rId23" xr:uid="{00000000-0004-0000-0900-000016000000}"/>
    <hyperlink ref="F193" r:id="rId24" xr:uid="{00000000-0004-0000-0900-000017000000}"/>
    <hyperlink ref="F203" r:id="rId25" xr:uid="{00000000-0004-0000-0900-000018000000}"/>
    <hyperlink ref="F206" r:id="rId26" xr:uid="{00000000-0004-0000-0900-000019000000}"/>
    <hyperlink ref="F209" r:id="rId27" xr:uid="{00000000-0004-0000-0900-00001A000000}"/>
    <hyperlink ref="F212" r:id="rId28" xr:uid="{00000000-0004-0000-0900-00001B000000}"/>
    <hyperlink ref="F215" r:id="rId29" xr:uid="{00000000-0004-0000-0900-00001C000000}"/>
    <hyperlink ref="F218" r:id="rId30" xr:uid="{00000000-0004-0000-0900-00001D000000}"/>
    <hyperlink ref="F221" r:id="rId31" xr:uid="{00000000-0004-0000-0900-00001E000000}"/>
    <hyperlink ref="F224" r:id="rId32" xr:uid="{00000000-0004-0000-0900-00001F000000}"/>
    <hyperlink ref="F227" r:id="rId33" xr:uid="{00000000-0004-0000-0900-000020000000}"/>
    <hyperlink ref="F230" r:id="rId34" xr:uid="{00000000-0004-0000-0900-000021000000}"/>
    <hyperlink ref="F233" r:id="rId35" xr:uid="{00000000-0004-0000-0900-000022000000}"/>
    <hyperlink ref="F236" r:id="rId36" xr:uid="{00000000-0004-0000-0900-000023000000}"/>
    <hyperlink ref="F239" r:id="rId37" xr:uid="{00000000-0004-0000-0900-000024000000}"/>
    <hyperlink ref="F246" r:id="rId38" xr:uid="{00000000-0004-0000-0900-000025000000}"/>
    <hyperlink ref="F259" r:id="rId39" xr:uid="{00000000-0004-0000-0900-000026000000}"/>
    <hyperlink ref="F269" r:id="rId40" xr:uid="{00000000-0004-0000-0900-000027000000}"/>
    <hyperlink ref="F272" r:id="rId41" xr:uid="{00000000-0004-0000-0900-000028000000}"/>
    <hyperlink ref="F275" r:id="rId42" xr:uid="{00000000-0004-0000-0900-000029000000}"/>
    <hyperlink ref="F281" r:id="rId43" xr:uid="{00000000-0004-0000-0900-00002A000000}"/>
    <hyperlink ref="F284" r:id="rId44" xr:uid="{00000000-0004-0000-0900-00002B000000}"/>
    <hyperlink ref="F287" r:id="rId45" xr:uid="{00000000-0004-0000-0900-00002C000000}"/>
    <hyperlink ref="F293" r:id="rId46" xr:uid="{00000000-0004-0000-0900-00002D000000}"/>
    <hyperlink ref="F297" r:id="rId47" xr:uid="{00000000-0004-0000-0900-00002E000000}"/>
    <hyperlink ref="F302" r:id="rId48" xr:uid="{00000000-0004-0000-0900-00002F000000}"/>
    <hyperlink ref="F306" r:id="rId49" xr:uid="{00000000-0004-0000-0900-000030000000}"/>
    <hyperlink ref="F309" r:id="rId50" xr:uid="{00000000-0004-0000-0900-000031000000}"/>
    <hyperlink ref="F312" r:id="rId51" xr:uid="{00000000-0004-0000-0900-000032000000}"/>
    <hyperlink ref="F315" r:id="rId52" xr:uid="{00000000-0004-0000-0900-000033000000}"/>
    <hyperlink ref="F319" r:id="rId53" xr:uid="{00000000-0004-0000-0900-000034000000}"/>
    <hyperlink ref="F344" r:id="rId54" xr:uid="{00000000-0004-0000-0900-000035000000}"/>
    <hyperlink ref="F354" r:id="rId55" xr:uid="{00000000-0004-0000-0900-000036000000}"/>
    <hyperlink ref="F357" r:id="rId56" xr:uid="{00000000-0004-0000-0900-000037000000}"/>
    <hyperlink ref="F361" r:id="rId57" xr:uid="{00000000-0004-0000-0900-000038000000}"/>
    <hyperlink ref="F364" r:id="rId58" xr:uid="{00000000-0004-0000-0900-000039000000}"/>
    <hyperlink ref="F369" r:id="rId59" xr:uid="{00000000-0004-0000-0900-00003A000000}"/>
    <hyperlink ref="F373" r:id="rId60" xr:uid="{00000000-0004-0000-0900-00003B000000}"/>
    <hyperlink ref="F379" r:id="rId61" xr:uid="{00000000-0004-0000-0900-00003C000000}"/>
    <hyperlink ref="F385" r:id="rId62" xr:uid="{00000000-0004-0000-0900-00003D000000}"/>
    <hyperlink ref="F391" r:id="rId63" xr:uid="{00000000-0004-0000-0900-00003E000000}"/>
    <hyperlink ref="F394" r:id="rId64" xr:uid="{00000000-0004-0000-0900-00003F000000}"/>
    <hyperlink ref="F398" r:id="rId65" xr:uid="{00000000-0004-0000-0900-000040000000}"/>
    <hyperlink ref="F401" r:id="rId66" xr:uid="{00000000-0004-0000-0900-000041000000}"/>
    <hyperlink ref="F414" r:id="rId67" xr:uid="{00000000-0004-0000-0900-000042000000}"/>
    <hyperlink ref="F434" r:id="rId68" xr:uid="{00000000-0004-0000-0900-000043000000}"/>
    <hyperlink ref="F446" r:id="rId69" xr:uid="{00000000-0004-0000-0900-000044000000}"/>
    <hyperlink ref="F455" r:id="rId70" xr:uid="{00000000-0004-0000-0900-000045000000}"/>
    <hyperlink ref="F462" r:id="rId71" xr:uid="{00000000-0004-0000-0900-000046000000}"/>
    <hyperlink ref="F479" r:id="rId72" xr:uid="{00000000-0004-0000-0900-000047000000}"/>
    <hyperlink ref="F484" r:id="rId73" xr:uid="{00000000-0004-0000-0900-000048000000}"/>
    <hyperlink ref="F489" r:id="rId74" xr:uid="{00000000-0004-0000-0900-000049000000}"/>
    <hyperlink ref="F504" r:id="rId75" xr:uid="{00000000-0004-0000-0900-00004A000000}"/>
    <hyperlink ref="F515" r:id="rId76" xr:uid="{00000000-0004-0000-0900-00004B000000}"/>
    <hyperlink ref="F518" r:id="rId77" xr:uid="{00000000-0004-0000-0900-00004C000000}"/>
    <hyperlink ref="F521" r:id="rId78" xr:uid="{00000000-0004-0000-0900-00004D000000}"/>
    <hyperlink ref="F524" r:id="rId79" xr:uid="{00000000-0004-0000-0900-00004E000000}"/>
    <hyperlink ref="F527" r:id="rId80" xr:uid="{00000000-0004-0000-0900-00004F000000}"/>
    <hyperlink ref="F538" r:id="rId81" xr:uid="{00000000-0004-0000-0900-000050000000}"/>
    <hyperlink ref="F547" r:id="rId82" xr:uid="{00000000-0004-0000-0900-000051000000}"/>
    <hyperlink ref="F552" r:id="rId83" xr:uid="{00000000-0004-0000-0900-000052000000}"/>
    <hyperlink ref="F559" r:id="rId84" xr:uid="{00000000-0004-0000-0900-000053000000}"/>
    <hyperlink ref="F562" r:id="rId85" xr:uid="{00000000-0004-0000-0900-000054000000}"/>
    <hyperlink ref="F568" r:id="rId86" xr:uid="{00000000-0004-0000-0900-000055000000}"/>
    <hyperlink ref="F571" r:id="rId87" xr:uid="{00000000-0004-0000-0900-000056000000}"/>
    <hyperlink ref="F574" r:id="rId88" xr:uid="{00000000-0004-0000-0900-000057000000}"/>
    <hyperlink ref="F580" r:id="rId89" xr:uid="{00000000-0004-0000-0900-000058000000}"/>
    <hyperlink ref="F584" r:id="rId90" xr:uid="{00000000-0004-0000-0900-000059000000}"/>
    <hyperlink ref="F588" r:id="rId91" xr:uid="{00000000-0004-0000-0900-00005A000000}"/>
    <hyperlink ref="F592" r:id="rId92" xr:uid="{00000000-0004-0000-0900-00005B000000}"/>
    <hyperlink ref="F598" r:id="rId93" xr:uid="{00000000-0004-0000-0900-00005C000000}"/>
    <hyperlink ref="F601" r:id="rId94" xr:uid="{00000000-0004-0000-0900-00005D000000}"/>
    <hyperlink ref="F604" r:id="rId95" xr:uid="{00000000-0004-0000-0900-00005E000000}"/>
    <hyperlink ref="F616" r:id="rId96" xr:uid="{00000000-0004-0000-0900-00005F000000}"/>
    <hyperlink ref="F620" r:id="rId97" xr:uid="{00000000-0004-0000-0900-00006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3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130</v>
      </c>
      <c r="AZ2" s="159" t="s">
        <v>710</v>
      </c>
      <c r="BA2" s="159" t="s">
        <v>1890</v>
      </c>
      <c r="BB2" s="159" t="s">
        <v>225</v>
      </c>
      <c r="BC2" s="159" t="s">
        <v>2460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21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1895</v>
      </c>
      <c r="BA4" s="159" t="s">
        <v>1896</v>
      </c>
      <c r="BB4" s="159" t="s">
        <v>225</v>
      </c>
      <c r="BC4" s="159" t="s">
        <v>1897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2461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2462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131</v>
      </c>
      <c r="I13" s="27" t="s">
        <v>20</v>
      </c>
      <c r="J13" s="25" t="s">
        <v>375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ROUND((SUM(BE91:BE237)),  2)</f>
        <v>0</v>
      </c>
      <c r="I35" s="94">
        <v>0.21</v>
      </c>
      <c r="J35" s="84">
        <f>ROUND(((SUM(BE91:BE237))*I35),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ROUND((SUM(BF91:BF237)),  2)</f>
        <v>0</v>
      </c>
      <c r="I36" s="94">
        <v>0.12</v>
      </c>
      <c r="J36" s="84">
        <f>ROUND(((SUM(BF91:BF237))*I36),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ROUND((SUM(BG91:BG237)),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ROUND((SUM(BH91:BH237)),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ROUND((SUM(BI91:BI237)),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SO-05 - Kabelová chránička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J159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J170</f>
        <v>0</v>
      </c>
      <c r="L67" s="108"/>
    </row>
    <row r="68" spans="2:12" s="9" customFormat="1" ht="19.95" customHeight="1">
      <c r="B68" s="108"/>
      <c r="D68" s="109" t="s">
        <v>244</v>
      </c>
      <c r="E68" s="110"/>
      <c r="F68" s="110"/>
      <c r="G68" s="110"/>
      <c r="H68" s="110"/>
      <c r="I68" s="110"/>
      <c r="J68" s="111">
        <f>J186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J235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1109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SO-05 - Kabelová chránička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50.050464290000001</v>
      </c>
      <c r="S91" s="51"/>
      <c r="T91" s="118">
        <f>T92</f>
        <v>0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P93+P159+P170+P186+P235</f>
        <v>0</v>
      </c>
      <c r="R92" s="126">
        <f>R93+R159+R170+R186+R235</f>
        <v>50.050464290000001</v>
      </c>
      <c r="T92" s="127">
        <f>T93+T159+T170+T186+T235</f>
        <v>0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BK93+BK159+BK170+BK186+BK235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SUM(P94:P158)</f>
        <v>0</v>
      </c>
      <c r="R93" s="126">
        <f>SUM(R94:R158)</f>
        <v>45.157658400000003</v>
      </c>
      <c r="T93" s="127">
        <f>SUM(T94:T158)</f>
        <v>0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SUM(BK94:BK158)</f>
        <v>0</v>
      </c>
    </row>
    <row r="94" spans="2:65" s="1" customFormat="1" ht="16.5" customHeight="1">
      <c r="B94" s="33"/>
      <c r="C94" s="132" t="s">
        <v>90</v>
      </c>
      <c r="D94" s="132" t="s">
        <v>171</v>
      </c>
      <c r="E94" s="133" t="s">
        <v>270</v>
      </c>
      <c r="F94" s="134" t="s">
        <v>271</v>
      </c>
      <c r="G94" s="135" t="s">
        <v>272</v>
      </c>
      <c r="H94" s="136">
        <v>405.28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3.0000000000000001E-5</v>
      </c>
      <c r="R94" s="141">
        <f>Q94*H94</f>
        <v>1.21584E-2</v>
      </c>
      <c r="S94" s="141">
        <v>0</v>
      </c>
      <c r="T94" s="142">
        <f>S94*H94</f>
        <v>0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2463</v>
      </c>
    </row>
    <row r="95" spans="2:65" s="1" customFormat="1" ht="10.199999999999999">
      <c r="B95" s="33"/>
      <c r="D95" s="160" t="s">
        <v>256</v>
      </c>
      <c r="F95" s="161" t="s">
        <v>274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2464</v>
      </c>
      <c r="H96" s="152">
        <v>405.28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82</v>
      </c>
      <c r="AY96" s="150" t="s">
        <v>168</v>
      </c>
    </row>
    <row r="97" spans="2:65" s="13" customFormat="1" ht="10.199999999999999">
      <c r="B97" s="162"/>
      <c r="D97" s="145" t="s">
        <v>182</v>
      </c>
      <c r="E97" s="163" t="s">
        <v>44</v>
      </c>
      <c r="F97" s="164" t="s">
        <v>264</v>
      </c>
      <c r="H97" s="165">
        <v>405.28</v>
      </c>
      <c r="I97" s="166"/>
      <c r="L97" s="162"/>
      <c r="M97" s="167"/>
      <c r="T97" s="168"/>
      <c r="AT97" s="163" t="s">
        <v>182</v>
      </c>
      <c r="AU97" s="163" t="s">
        <v>21</v>
      </c>
      <c r="AV97" s="13" t="s">
        <v>187</v>
      </c>
      <c r="AW97" s="13" t="s">
        <v>42</v>
      </c>
      <c r="AX97" s="13" t="s">
        <v>90</v>
      </c>
      <c r="AY97" s="163" t="s">
        <v>168</v>
      </c>
    </row>
    <row r="98" spans="2:65" s="1" customFormat="1" ht="24.15" customHeight="1">
      <c r="B98" s="33"/>
      <c r="C98" s="132" t="s">
        <v>21</v>
      </c>
      <c r="D98" s="132" t="s">
        <v>171</v>
      </c>
      <c r="E98" s="133" t="s">
        <v>276</v>
      </c>
      <c r="F98" s="134" t="s">
        <v>277</v>
      </c>
      <c r="G98" s="135" t="s">
        <v>278</v>
      </c>
      <c r="H98" s="136">
        <v>50.66</v>
      </c>
      <c r="I98" s="137"/>
      <c r="J98" s="138">
        <f>ROUND(I98*H98,2)</f>
        <v>0</v>
      </c>
      <c r="K98" s="134" t="s">
        <v>254</v>
      </c>
      <c r="L98" s="33"/>
      <c r="M98" s="139" t="s">
        <v>44</v>
      </c>
      <c r="N98" s="140" t="s">
        <v>53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187</v>
      </c>
      <c r="AT98" s="143" t="s">
        <v>171</v>
      </c>
      <c r="AU98" s="143" t="s">
        <v>21</v>
      </c>
      <c r="AY98" s="17" t="s">
        <v>168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90</v>
      </c>
      <c r="BK98" s="144">
        <f>ROUND(I98*H98,2)</f>
        <v>0</v>
      </c>
      <c r="BL98" s="17" t="s">
        <v>187</v>
      </c>
      <c r="BM98" s="143" t="s">
        <v>2465</v>
      </c>
    </row>
    <row r="99" spans="2:65" s="1" customFormat="1" ht="10.199999999999999">
      <c r="B99" s="33"/>
      <c r="D99" s="160" t="s">
        <v>256</v>
      </c>
      <c r="F99" s="161" t="s">
        <v>280</v>
      </c>
      <c r="I99" s="147"/>
      <c r="L99" s="33"/>
      <c r="M99" s="148"/>
      <c r="T99" s="54"/>
      <c r="AT99" s="17" t="s">
        <v>256</v>
      </c>
      <c r="AU99" s="17" t="s">
        <v>21</v>
      </c>
    </row>
    <row r="100" spans="2:65" s="12" customFormat="1" ht="10.199999999999999">
      <c r="B100" s="149"/>
      <c r="D100" s="145" t="s">
        <v>182</v>
      </c>
      <c r="E100" s="150" t="s">
        <v>44</v>
      </c>
      <c r="F100" s="151" t="s">
        <v>2466</v>
      </c>
      <c r="H100" s="152">
        <v>50.66</v>
      </c>
      <c r="I100" s="153"/>
      <c r="L100" s="149"/>
      <c r="M100" s="154"/>
      <c r="T100" s="155"/>
      <c r="AT100" s="150" t="s">
        <v>182</v>
      </c>
      <c r="AU100" s="150" t="s">
        <v>21</v>
      </c>
      <c r="AV100" s="12" t="s">
        <v>21</v>
      </c>
      <c r="AW100" s="12" t="s">
        <v>42</v>
      </c>
      <c r="AX100" s="12" t="s">
        <v>90</v>
      </c>
      <c r="AY100" s="150" t="s">
        <v>168</v>
      </c>
    </row>
    <row r="101" spans="2:65" s="1" customFormat="1" ht="49.05" customHeight="1">
      <c r="B101" s="33"/>
      <c r="C101" s="132" t="s">
        <v>183</v>
      </c>
      <c r="D101" s="132" t="s">
        <v>171</v>
      </c>
      <c r="E101" s="133" t="s">
        <v>282</v>
      </c>
      <c r="F101" s="134" t="s">
        <v>283</v>
      </c>
      <c r="G101" s="135" t="s">
        <v>267</v>
      </c>
      <c r="H101" s="136">
        <v>2</v>
      </c>
      <c r="I101" s="137"/>
      <c r="J101" s="138">
        <f>ROUND(I101*H101,2)</f>
        <v>0</v>
      </c>
      <c r="K101" s="134" t="s">
        <v>254</v>
      </c>
      <c r="L101" s="33"/>
      <c r="M101" s="139" t="s">
        <v>44</v>
      </c>
      <c r="N101" s="140" t="s">
        <v>53</v>
      </c>
      <c r="P101" s="141">
        <f>O101*H101</f>
        <v>0</v>
      </c>
      <c r="Q101" s="141">
        <v>3.6900000000000002E-2</v>
      </c>
      <c r="R101" s="141">
        <f>Q101*H101</f>
        <v>7.3800000000000004E-2</v>
      </c>
      <c r="S101" s="141">
        <v>0</v>
      </c>
      <c r="T101" s="142">
        <f>S101*H101</f>
        <v>0</v>
      </c>
      <c r="AR101" s="143" t="s">
        <v>187</v>
      </c>
      <c r="AT101" s="143" t="s">
        <v>171</v>
      </c>
      <c r="AU101" s="143" t="s">
        <v>21</v>
      </c>
      <c r="AY101" s="17" t="s">
        <v>168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7" t="s">
        <v>90</v>
      </c>
      <c r="BK101" s="144">
        <f>ROUND(I101*H101,2)</f>
        <v>0</v>
      </c>
      <c r="BL101" s="17" t="s">
        <v>187</v>
      </c>
      <c r="BM101" s="143" t="s">
        <v>2467</v>
      </c>
    </row>
    <row r="102" spans="2:65" s="1" customFormat="1" ht="10.199999999999999">
      <c r="B102" s="33"/>
      <c r="D102" s="160" t="s">
        <v>256</v>
      </c>
      <c r="F102" s="161" t="s">
        <v>285</v>
      </c>
      <c r="I102" s="147"/>
      <c r="L102" s="33"/>
      <c r="M102" s="148"/>
      <c r="T102" s="54"/>
      <c r="AT102" s="17" t="s">
        <v>256</v>
      </c>
      <c r="AU102" s="17" t="s">
        <v>21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1934</v>
      </c>
      <c r="H103" s="152">
        <v>2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90</v>
      </c>
      <c r="AY103" s="150" t="s">
        <v>168</v>
      </c>
    </row>
    <row r="104" spans="2:65" s="1" customFormat="1" ht="49.05" customHeight="1">
      <c r="B104" s="33"/>
      <c r="C104" s="132" t="s">
        <v>187</v>
      </c>
      <c r="D104" s="132" t="s">
        <v>171</v>
      </c>
      <c r="E104" s="133" t="s">
        <v>292</v>
      </c>
      <c r="F104" s="134" t="s">
        <v>293</v>
      </c>
      <c r="G104" s="135" t="s">
        <v>267</v>
      </c>
      <c r="H104" s="136">
        <v>3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3.6900000000000002E-2</v>
      </c>
      <c r="R104" s="141">
        <f>Q104*H104</f>
        <v>0.11070000000000001</v>
      </c>
      <c r="S104" s="141">
        <v>0</v>
      </c>
      <c r="T104" s="142">
        <f>S104*H104</f>
        <v>0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2468</v>
      </c>
    </row>
    <row r="105" spans="2:65" s="1" customFormat="1" ht="10.199999999999999">
      <c r="B105" s="33"/>
      <c r="D105" s="160" t="s">
        <v>256</v>
      </c>
      <c r="F105" s="161" t="s">
        <v>295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1936</v>
      </c>
      <c r="H106" s="152">
        <v>3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" customFormat="1" ht="16.5" customHeight="1">
      <c r="B107" s="33"/>
      <c r="C107" s="132" t="s">
        <v>167</v>
      </c>
      <c r="D107" s="132" t="s">
        <v>171</v>
      </c>
      <c r="E107" s="133" t="s">
        <v>1944</v>
      </c>
      <c r="F107" s="134" t="s">
        <v>1945</v>
      </c>
      <c r="G107" s="135" t="s">
        <v>267</v>
      </c>
      <c r="H107" s="136">
        <v>0.7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2469</v>
      </c>
    </row>
    <row r="108" spans="2:65" s="1" customFormat="1" ht="10.199999999999999">
      <c r="B108" s="33"/>
      <c r="D108" s="160" t="s">
        <v>256</v>
      </c>
      <c r="F108" s="161" t="s">
        <v>1947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2470</v>
      </c>
      <c r="H109" s="152">
        <v>0.7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33" customHeight="1">
      <c r="B110" s="33"/>
      <c r="C110" s="132" t="s">
        <v>195</v>
      </c>
      <c r="D110" s="132" t="s">
        <v>171</v>
      </c>
      <c r="E110" s="133" t="s">
        <v>1977</v>
      </c>
      <c r="F110" s="134" t="s">
        <v>1978</v>
      </c>
      <c r="G110" s="135" t="s">
        <v>225</v>
      </c>
      <c r="H110" s="136">
        <v>521.20000000000005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2471</v>
      </c>
    </row>
    <row r="111" spans="2:65" s="1" customFormat="1" ht="10.199999999999999">
      <c r="B111" s="33"/>
      <c r="D111" s="160" t="s">
        <v>256</v>
      </c>
      <c r="F111" s="161" t="s">
        <v>1980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1981</v>
      </c>
      <c r="H112" s="152">
        <v>521.20000000000005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200</v>
      </c>
      <c r="D113" s="132" t="s">
        <v>171</v>
      </c>
      <c r="E113" s="133" t="s">
        <v>297</v>
      </c>
      <c r="F113" s="134" t="s">
        <v>298</v>
      </c>
      <c r="G113" s="135" t="s">
        <v>225</v>
      </c>
      <c r="H113" s="136">
        <v>521.20000000000005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2472</v>
      </c>
    </row>
    <row r="114" spans="2:65" s="1" customFormat="1" ht="10.199999999999999">
      <c r="B114" s="33"/>
      <c r="D114" s="160" t="s">
        <v>256</v>
      </c>
      <c r="F114" s="161" t="s">
        <v>300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44</v>
      </c>
      <c r="F115" s="151" t="s">
        <v>1983</v>
      </c>
      <c r="H115" s="152">
        <v>1623.32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82</v>
      </c>
      <c r="AY115" s="150" t="s">
        <v>168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1984</v>
      </c>
      <c r="H116" s="152">
        <v>-86.4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82</v>
      </c>
      <c r="AY116" s="150" t="s">
        <v>168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1985</v>
      </c>
      <c r="H117" s="152">
        <v>-233.92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82</v>
      </c>
      <c r="AY117" s="150" t="s">
        <v>168</v>
      </c>
    </row>
    <row r="118" spans="2:65" s="14" customFormat="1" ht="10.199999999999999">
      <c r="B118" s="169"/>
      <c r="D118" s="145" t="s">
        <v>182</v>
      </c>
      <c r="E118" s="170" t="s">
        <v>1895</v>
      </c>
      <c r="F118" s="171" t="s">
        <v>305</v>
      </c>
      <c r="H118" s="172">
        <v>1303</v>
      </c>
      <c r="I118" s="173"/>
      <c r="L118" s="169"/>
      <c r="M118" s="174"/>
      <c r="T118" s="175"/>
      <c r="AT118" s="170" t="s">
        <v>182</v>
      </c>
      <c r="AU118" s="170" t="s">
        <v>21</v>
      </c>
      <c r="AV118" s="14" t="s">
        <v>183</v>
      </c>
      <c r="AW118" s="14" t="s">
        <v>42</v>
      </c>
      <c r="AX118" s="14" t="s">
        <v>82</v>
      </c>
      <c r="AY118" s="170" t="s">
        <v>168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1986</v>
      </c>
      <c r="H119" s="152">
        <v>521.20000000000005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33" customHeight="1">
      <c r="B120" s="33"/>
      <c r="C120" s="132" t="s">
        <v>204</v>
      </c>
      <c r="D120" s="132" t="s">
        <v>171</v>
      </c>
      <c r="E120" s="133" t="s">
        <v>307</v>
      </c>
      <c r="F120" s="134" t="s">
        <v>308</v>
      </c>
      <c r="G120" s="135" t="s">
        <v>225</v>
      </c>
      <c r="H120" s="136">
        <v>260.60000000000002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2473</v>
      </c>
    </row>
    <row r="121" spans="2:65" s="1" customFormat="1" ht="10.199999999999999">
      <c r="B121" s="33"/>
      <c r="D121" s="160" t="s">
        <v>256</v>
      </c>
      <c r="F121" s="161" t="s">
        <v>310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1988</v>
      </c>
      <c r="H122" s="152">
        <v>260.60000000000002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317</v>
      </c>
      <c r="F123" s="134" t="s">
        <v>318</v>
      </c>
      <c r="G123" s="135" t="s">
        <v>225</v>
      </c>
      <c r="H123" s="136">
        <v>6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2474</v>
      </c>
    </row>
    <row r="124" spans="2:65" s="1" customFormat="1" ht="10.199999999999999">
      <c r="B124" s="33"/>
      <c r="D124" s="160" t="s">
        <v>256</v>
      </c>
      <c r="F124" s="161" t="s">
        <v>320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1990</v>
      </c>
      <c r="H125" s="152">
        <v>6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24.15" customHeight="1">
      <c r="B126" s="33"/>
      <c r="C126" s="132" t="s">
        <v>214</v>
      </c>
      <c r="D126" s="132" t="s">
        <v>171</v>
      </c>
      <c r="E126" s="133" t="s">
        <v>1991</v>
      </c>
      <c r="F126" s="134" t="s">
        <v>1992</v>
      </c>
      <c r="G126" s="135" t="s">
        <v>267</v>
      </c>
      <c r="H126" s="136">
        <v>880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2.7000000000000001E-3</v>
      </c>
      <c r="R126" s="141">
        <f>Q126*H126</f>
        <v>2.3760000000000003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2475</v>
      </c>
    </row>
    <row r="127" spans="2:65" s="1" customFormat="1" ht="10.199999999999999">
      <c r="B127" s="33"/>
      <c r="D127" s="160" t="s">
        <v>256</v>
      </c>
      <c r="F127" s="161" t="s">
        <v>1994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2476</v>
      </c>
      <c r="H128" s="152">
        <v>880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37.799999999999997" customHeight="1">
      <c r="B129" s="33"/>
      <c r="C129" s="132" t="s">
        <v>219</v>
      </c>
      <c r="D129" s="132" t="s">
        <v>171</v>
      </c>
      <c r="E129" s="133" t="s">
        <v>345</v>
      </c>
      <c r="F129" s="134" t="s">
        <v>346</v>
      </c>
      <c r="G129" s="135" t="s">
        <v>225</v>
      </c>
      <c r="H129" s="136">
        <v>2602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2477</v>
      </c>
    </row>
    <row r="130" spans="2:65" s="1" customFormat="1" ht="10.199999999999999">
      <c r="B130" s="33"/>
      <c r="D130" s="160" t="s">
        <v>256</v>
      </c>
      <c r="F130" s="161" t="s">
        <v>348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2478</v>
      </c>
      <c r="H131" s="152">
        <v>2602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37.799999999999997" customHeight="1">
      <c r="B132" s="33"/>
      <c r="C132" s="132" t="s">
        <v>8</v>
      </c>
      <c r="D132" s="132" t="s">
        <v>171</v>
      </c>
      <c r="E132" s="133" t="s">
        <v>351</v>
      </c>
      <c r="F132" s="134" t="s">
        <v>352</v>
      </c>
      <c r="G132" s="135" t="s">
        <v>225</v>
      </c>
      <c r="H132" s="136">
        <v>2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2479</v>
      </c>
    </row>
    <row r="133" spans="2:65" s="1" customFormat="1" ht="10.199999999999999">
      <c r="B133" s="33"/>
      <c r="D133" s="160" t="s">
        <v>256</v>
      </c>
      <c r="F133" s="161" t="s">
        <v>354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355</v>
      </c>
      <c r="H134" s="152">
        <v>2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24.15" customHeight="1">
      <c r="B135" s="33"/>
      <c r="C135" s="132" t="s">
        <v>322</v>
      </c>
      <c r="D135" s="132" t="s">
        <v>171</v>
      </c>
      <c r="E135" s="133" t="s">
        <v>357</v>
      </c>
      <c r="F135" s="134" t="s">
        <v>358</v>
      </c>
      <c r="G135" s="135" t="s">
        <v>225</v>
      </c>
      <c r="H135" s="136">
        <v>1301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2480</v>
      </c>
    </row>
    <row r="136" spans="2:65" s="1" customFormat="1" ht="10.199999999999999">
      <c r="B136" s="33"/>
      <c r="D136" s="160" t="s">
        <v>256</v>
      </c>
      <c r="F136" s="161" t="s">
        <v>360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2481</v>
      </c>
      <c r="H137" s="152">
        <v>1301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363</v>
      </c>
      <c r="F138" s="134" t="s">
        <v>364</v>
      </c>
      <c r="G138" s="135" t="s">
        <v>365</v>
      </c>
      <c r="H138" s="136">
        <v>4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2482</v>
      </c>
    </row>
    <row r="139" spans="2:65" s="1" customFormat="1" ht="10.199999999999999">
      <c r="B139" s="33"/>
      <c r="D139" s="160" t="s">
        <v>256</v>
      </c>
      <c r="F139" s="161" t="s">
        <v>367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368</v>
      </c>
      <c r="H140" s="152">
        <v>4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90</v>
      </c>
      <c r="AY140" s="150" t="s">
        <v>168</v>
      </c>
    </row>
    <row r="141" spans="2:65" s="1" customFormat="1" ht="24.15" customHeight="1">
      <c r="B141" s="33"/>
      <c r="C141" s="132" t="s">
        <v>334</v>
      </c>
      <c r="D141" s="132" t="s">
        <v>171</v>
      </c>
      <c r="E141" s="133" t="s">
        <v>369</v>
      </c>
      <c r="F141" s="134" t="s">
        <v>370</v>
      </c>
      <c r="G141" s="135" t="s">
        <v>225</v>
      </c>
      <c r="H141" s="136">
        <v>2</v>
      </c>
      <c r="I141" s="137"/>
      <c r="J141" s="138">
        <f>ROUND(I141*H141,2)</f>
        <v>0</v>
      </c>
      <c r="K141" s="134" t="s">
        <v>254</v>
      </c>
      <c r="L141" s="33"/>
      <c r="M141" s="139" t="s">
        <v>44</v>
      </c>
      <c r="N141" s="140" t="s">
        <v>53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187</v>
      </c>
      <c r="AT141" s="143" t="s">
        <v>171</v>
      </c>
      <c r="AU141" s="143" t="s">
        <v>21</v>
      </c>
      <c r="AY141" s="17" t="s">
        <v>168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90</v>
      </c>
      <c r="BK141" s="144">
        <f>ROUND(I141*H141,2)</f>
        <v>0</v>
      </c>
      <c r="BL141" s="17" t="s">
        <v>187</v>
      </c>
      <c r="BM141" s="143" t="s">
        <v>2483</v>
      </c>
    </row>
    <row r="142" spans="2:65" s="1" customFormat="1" ht="10.199999999999999">
      <c r="B142" s="33"/>
      <c r="D142" s="160" t="s">
        <v>256</v>
      </c>
      <c r="F142" s="161" t="s">
        <v>372</v>
      </c>
      <c r="I142" s="147"/>
      <c r="L142" s="33"/>
      <c r="M142" s="148"/>
      <c r="T142" s="54"/>
      <c r="AT142" s="17" t="s">
        <v>256</v>
      </c>
      <c r="AU142" s="17" t="s">
        <v>21</v>
      </c>
    </row>
    <row r="143" spans="2:65" s="12" customFormat="1" ht="10.199999999999999">
      <c r="B143" s="149"/>
      <c r="D143" s="145" t="s">
        <v>182</v>
      </c>
      <c r="E143" s="150" t="s">
        <v>44</v>
      </c>
      <c r="F143" s="151" t="s">
        <v>1895</v>
      </c>
      <c r="H143" s="152">
        <v>1303</v>
      </c>
      <c r="I143" s="153"/>
      <c r="L143" s="149"/>
      <c r="M143" s="154"/>
      <c r="T143" s="155"/>
      <c r="AT143" s="150" t="s">
        <v>182</v>
      </c>
      <c r="AU143" s="150" t="s">
        <v>21</v>
      </c>
      <c r="AV143" s="12" t="s">
        <v>21</v>
      </c>
      <c r="AW143" s="12" t="s">
        <v>42</v>
      </c>
      <c r="AX143" s="12" t="s">
        <v>82</v>
      </c>
      <c r="AY143" s="150" t="s">
        <v>168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2484</v>
      </c>
      <c r="H144" s="152">
        <v>-1301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3" customFormat="1" ht="10.199999999999999">
      <c r="B145" s="162"/>
      <c r="D145" s="145" t="s">
        <v>182</v>
      </c>
      <c r="E145" s="163" t="s">
        <v>227</v>
      </c>
      <c r="F145" s="164" t="s">
        <v>264</v>
      </c>
      <c r="H145" s="165">
        <v>2</v>
      </c>
      <c r="I145" s="166"/>
      <c r="L145" s="162"/>
      <c r="M145" s="167"/>
      <c r="T145" s="168"/>
      <c r="AT145" s="163" t="s">
        <v>182</v>
      </c>
      <c r="AU145" s="163" t="s">
        <v>21</v>
      </c>
      <c r="AV145" s="13" t="s">
        <v>187</v>
      </c>
      <c r="AW145" s="13" t="s">
        <v>42</v>
      </c>
      <c r="AX145" s="13" t="s">
        <v>90</v>
      </c>
      <c r="AY145" s="163" t="s">
        <v>168</v>
      </c>
    </row>
    <row r="146" spans="2:65" s="1" customFormat="1" ht="24.15" customHeight="1">
      <c r="B146" s="33"/>
      <c r="C146" s="132" t="s">
        <v>339</v>
      </c>
      <c r="D146" s="132" t="s">
        <v>171</v>
      </c>
      <c r="E146" s="133" t="s">
        <v>376</v>
      </c>
      <c r="F146" s="134" t="s">
        <v>377</v>
      </c>
      <c r="G146" s="135" t="s">
        <v>225</v>
      </c>
      <c r="H146" s="136">
        <v>830.976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2485</v>
      </c>
    </row>
    <row r="147" spans="2:65" s="1" customFormat="1" ht="10.199999999999999">
      <c r="B147" s="33"/>
      <c r="D147" s="160" t="s">
        <v>256</v>
      </c>
      <c r="F147" s="161" t="s">
        <v>379</v>
      </c>
      <c r="I147" s="147"/>
      <c r="L147" s="33"/>
      <c r="M147" s="148"/>
      <c r="T147" s="54"/>
      <c r="AT147" s="17" t="s">
        <v>256</v>
      </c>
      <c r="AU147" s="17" t="s">
        <v>21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1895</v>
      </c>
      <c r="H148" s="152">
        <v>1303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2064</v>
      </c>
      <c r="H149" s="152">
        <v>-472.024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82</v>
      </c>
      <c r="AY149" s="150" t="s">
        <v>168</v>
      </c>
    </row>
    <row r="150" spans="2:65" s="13" customFormat="1" ht="10.199999999999999">
      <c r="B150" s="162"/>
      <c r="D150" s="145" t="s">
        <v>182</v>
      </c>
      <c r="E150" s="163" t="s">
        <v>232</v>
      </c>
      <c r="F150" s="164" t="s">
        <v>264</v>
      </c>
      <c r="H150" s="165">
        <v>830.976</v>
      </c>
      <c r="I150" s="166"/>
      <c r="L150" s="162"/>
      <c r="M150" s="167"/>
      <c r="T150" s="168"/>
      <c r="AT150" s="163" t="s">
        <v>182</v>
      </c>
      <c r="AU150" s="163" t="s">
        <v>21</v>
      </c>
      <c r="AV150" s="13" t="s">
        <v>187</v>
      </c>
      <c r="AW150" s="13" t="s">
        <v>42</v>
      </c>
      <c r="AX150" s="13" t="s">
        <v>90</v>
      </c>
      <c r="AY150" s="163" t="s">
        <v>168</v>
      </c>
    </row>
    <row r="151" spans="2:65" s="1" customFormat="1" ht="37.799999999999997" customHeight="1">
      <c r="B151" s="33"/>
      <c r="C151" s="132" t="s">
        <v>344</v>
      </c>
      <c r="D151" s="132" t="s">
        <v>171</v>
      </c>
      <c r="E151" s="133" t="s">
        <v>395</v>
      </c>
      <c r="F151" s="134" t="s">
        <v>396</v>
      </c>
      <c r="G151" s="135" t="s">
        <v>225</v>
      </c>
      <c r="H151" s="136">
        <v>472.024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2486</v>
      </c>
    </row>
    <row r="152" spans="2:65" s="1" customFormat="1" ht="10.199999999999999">
      <c r="B152" s="33"/>
      <c r="D152" s="160" t="s">
        <v>256</v>
      </c>
      <c r="F152" s="161" t="s">
        <v>398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2487</v>
      </c>
      <c r="H153" s="152">
        <v>470.024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82</v>
      </c>
      <c r="AY153" s="150" t="s">
        <v>168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2076</v>
      </c>
      <c r="H154" s="152">
        <v>2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82</v>
      </c>
      <c r="AY154" s="150" t="s">
        <v>168</v>
      </c>
    </row>
    <row r="155" spans="2:65" s="13" customFormat="1" ht="10.199999999999999">
      <c r="B155" s="162"/>
      <c r="D155" s="145" t="s">
        <v>182</v>
      </c>
      <c r="E155" s="163" t="s">
        <v>710</v>
      </c>
      <c r="F155" s="164" t="s">
        <v>264</v>
      </c>
      <c r="H155" s="165">
        <v>472.024</v>
      </c>
      <c r="I155" s="166"/>
      <c r="L155" s="162"/>
      <c r="M155" s="167"/>
      <c r="T155" s="168"/>
      <c r="AT155" s="163" t="s">
        <v>182</v>
      </c>
      <c r="AU155" s="163" t="s">
        <v>21</v>
      </c>
      <c r="AV155" s="13" t="s">
        <v>187</v>
      </c>
      <c r="AW155" s="13" t="s">
        <v>42</v>
      </c>
      <c r="AX155" s="13" t="s">
        <v>90</v>
      </c>
      <c r="AY155" s="163" t="s">
        <v>168</v>
      </c>
    </row>
    <row r="156" spans="2:65" s="1" customFormat="1" ht="16.5" customHeight="1">
      <c r="B156" s="33"/>
      <c r="C156" s="176" t="s">
        <v>350</v>
      </c>
      <c r="D156" s="176" t="s">
        <v>386</v>
      </c>
      <c r="E156" s="177" t="s">
        <v>403</v>
      </c>
      <c r="F156" s="178" t="s">
        <v>404</v>
      </c>
      <c r="G156" s="179" t="s">
        <v>365</v>
      </c>
      <c r="H156" s="180">
        <v>42.585000000000001</v>
      </c>
      <c r="I156" s="181"/>
      <c r="J156" s="182">
        <f>ROUND(I156*H156,2)</f>
        <v>0</v>
      </c>
      <c r="K156" s="178" t="s">
        <v>254</v>
      </c>
      <c r="L156" s="183"/>
      <c r="M156" s="184" t="s">
        <v>44</v>
      </c>
      <c r="N156" s="185" t="s">
        <v>53</v>
      </c>
      <c r="P156" s="141">
        <f>O156*H156</f>
        <v>0</v>
      </c>
      <c r="Q156" s="141">
        <v>1</v>
      </c>
      <c r="R156" s="141">
        <f>Q156*H156</f>
        <v>42.585000000000001</v>
      </c>
      <c r="S156" s="141">
        <v>0</v>
      </c>
      <c r="T156" s="142">
        <f>S156*H156</f>
        <v>0</v>
      </c>
      <c r="AR156" s="143" t="s">
        <v>204</v>
      </c>
      <c r="AT156" s="143" t="s">
        <v>386</v>
      </c>
      <c r="AU156" s="143" t="s">
        <v>21</v>
      </c>
      <c r="AY156" s="17" t="s">
        <v>168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90</v>
      </c>
      <c r="BK156" s="144">
        <f>ROUND(I156*H156,2)</f>
        <v>0</v>
      </c>
      <c r="BL156" s="17" t="s">
        <v>187</v>
      </c>
      <c r="BM156" s="143" t="s">
        <v>2488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2078</v>
      </c>
      <c r="H157" s="152">
        <v>42.585000000000001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82</v>
      </c>
      <c r="AY157" s="150" t="s">
        <v>168</v>
      </c>
    </row>
    <row r="158" spans="2:65" s="13" customFormat="1" ht="10.199999999999999">
      <c r="B158" s="162"/>
      <c r="D158" s="145" t="s">
        <v>182</v>
      </c>
      <c r="E158" s="163" t="s">
        <v>44</v>
      </c>
      <c r="F158" s="164" t="s">
        <v>264</v>
      </c>
      <c r="H158" s="165">
        <v>42.585000000000001</v>
      </c>
      <c r="I158" s="166"/>
      <c r="L158" s="162"/>
      <c r="M158" s="167"/>
      <c r="T158" s="168"/>
      <c r="AT158" s="163" t="s">
        <v>182</v>
      </c>
      <c r="AU158" s="163" t="s">
        <v>21</v>
      </c>
      <c r="AV158" s="13" t="s">
        <v>187</v>
      </c>
      <c r="AW158" s="13" t="s">
        <v>42</v>
      </c>
      <c r="AX158" s="13" t="s">
        <v>90</v>
      </c>
      <c r="AY158" s="163" t="s">
        <v>168</v>
      </c>
    </row>
    <row r="159" spans="2:65" s="11" customFormat="1" ht="22.8" customHeight="1">
      <c r="B159" s="120"/>
      <c r="D159" s="121" t="s">
        <v>81</v>
      </c>
      <c r="E159" s="130" t="s">
        <v>183</v>
      </c>
      <c r="F159" s="130" t="s">
        <v>407</v>
      </c>
      <c r="I159" s="123"/>
      <c r="J159" s="131">
        <f>BK159</f>
        <v>0</v>
      </c>
      <c r="L159" s="120"/>
      <c r="M159" s="125"/>
      <c r="P159" s="126">
        <f>SUM(P160:P169)</f>
        <v>0</v>
      </c>
      <c r="R159" s="126">
        <f>SUM(R160:R169)</f>
        <v>0.20722065000000001</v>
      </c>
      <c r="T159" s="127">
        <f>SUM(T160:T169)</f>
        <v>0</v>
      </c>
      <c r="AR159" s="121" t="s">
        <v>90</v>
      </c>
      <c r="AT159" s="128" t="s">
        <v>81</v>
      </c>
      <c r="AU159" s="128" t="s">
        <v>90</v>
      </c>
      <c r="AY159" s="121" t="s">
        <v>168</v>
      </c>
      <c r="BK159" s="129">
        <f>SUM(BK160:BK169)</f>
        <v>0</v>
      </c>
    </row>
    <row r="160" spans="2:65" s="1" customFormat="1" ht="24.15" customHeight="1">
      <c r="B160" s="33"/>
      <c r="C160" s="132" t="s">
        <v>356</v>
      </c>
      <c r="D160" s="132" t="s">
        <v>171</v>
      </c>
      <c r="E160" s="133" t="s">
        <v>2181</v>
      </c>
      <c r="F160" s="134" t="s">
        <v>2182</v>
      </c>
      <c r="G160" s="135" t="s">
        <v>430</v>
      </c>
      <c r="H160" s="136">
        <v>1</v>
      </c>
      <c r="I160" s="137"/>
      <c r="J160" s="138">
        <f>ROUND(I160*H160,2)</f>
        <v>0</v>
      </c>
      <c r="K160" s="134" t="s">
        <v>254</v>
      </c>
      <c r="L160" s="33"/>
      <c r="M160" s="139" t="s">
        <v>44</v>
      </c>
      <c r="N160" s="140" t="s">
        <v>53</v>
      </c>
      <c r="P160" s="141">
        <f>O160*H160</f>
        <v>0</v>
      </c>
      <c r="Q160" s="141">
        <v>0.17488999999999999</v>
      </c>
      <c r="R160" s="141">
        <f>Q160*H160</f>
        <v>0.17488999999999999</v>
      </c>
      <c r="S160" s="141">
        <v>0</v>
      </c>
      <c r="T160" s="142">
        <f>S160*H160</f>
        <v>0</v>
      </c>
      <c r="AR160" s="143" t="s">
        <v>187</v>
      </c>
      <c r="AT160" s="143" t="s">
        <v>171</v>
      </c>
      <c r="AU160" s="143" t="s">
        <v>21</v>
      </c>
      <c r="AY160" s="17" t="s">
        <v>168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90</v>
      </c>
      <c r="BK160" s="144">
        <f>ROUND(I160*H160,2)</f>
        <v>0</v>
      </c>
      <c r="BL160" s="17" t="s">
        <v>187</v>
      </c>
      <c r="BM160" s="143" t="s">
        <v>2489</v>
      </c>
    </row>
    <row r="161" spans="2:65" s="1" customFormat="1" ht="10.199999999999999">
      <c r="B161" s="33"/>
      <c r="D161" s="160" t="s">
        <v>256</v>
      </c>
      <c r="F161" s="161" t="s">
        <v>2184</v>
      </c>
      <c r="I161" s="147"/>
      <c r="L161" s="33"/>
      <c r="M161" s="148"/>
      <c r="T161" s="54"/>
      <c r="AT161" s="17" t="s">
        <v>256</v>
      </c>
      <c r="AU161" s="17" t="s">
        <v>21</v>
      </c>
    </row>
    <row r="162" spans="2:65" s="12" customFormat="1" ht="10.199999999999999">
      <c r="B162" s="149"/>
      <c r="D162" s="145" t="s">
        <v>182</v>
      </c>
      <c r="E162" s="150" t="s">
        <v>44</v>
      </c>
      <c r="F162" s="151" t="s">
        <v>2490</v>
      </c>
      <c r="H162" s="152">
        <v>1</v>
      </c>
      <c r="I162" s="153"/>
      <c r="L162" s="149"/>
      <c r="M162" s="154"/>
      <c r="T162" s="155"/>
      <c r="AT162" s="150" t="s">
        <v>182</v>
      </c>
      <c r="AU162" s="150" t="s">
        <v>21</v>
      </c>
      <c r="AV162" s="12" t="s">
        <v>21</v>
      </c>
      <c r="AW162" s="12" t="s">
        <v>42</v>
      </c>
      <c r="AX162" s="12" t="s">
        <v>90</v>
      </c>
      <c r="AY162" s="150" t="s">
        <v>168</v>
      </c>
    </row>
    <row r="163" spans="2:65" s="1" customFormat="1" ht="16.5" customHeight="1">
      <c r="B163" s="33"/>
      <c r="C163" s="176" t="s">
        <v>362</v>
      </c>
      <c r="D163" s="176" t="s">
        <v>386</v>
      </c>
      <c r="E163" s="177" t="s">
        <v>2186</v>
      </c>
      <c r="F163" s="178" t="s">
        <v>2187</v>
      </c>
      <c r="G163" s="179" t="s">
        <v>267</v>
      </c>
      <c r="H163" s="180">
        <v>3.6869999999999998</v>
      </c>
      <c r="I163" s="181"/>
      <c r="J163" s="182">
        <f>ROUND(I163*H163,2)</f>
        <v>0</v>
      </c>
      <c r="K163" s="178" t="s">
        <v>254</v>
      </c>
      <c r="L163" s="183"/>
      <c r="M163" s="184" t="s">
        <v>44</v>
      </c>
      <c r="N163" s="185" t="s">
        <v>53</v>
      </c>
      <c r="P163" s="141">
        <f>O163*H163</f>
        <v>0</v>
      </c>
      <c r="Q163" s="141">
        <v>5.9500000000000004E-3</v>
      </c>
      <c r="R163" s="141">
        <f>Q163*H163</f>
        <v>2.193765E-2</v>
      </c>
      <c r="S163" s="141">
        <v>0</v>
      </c>
      <c r="T163" s="142">
        <f>S163*H163</f>
        <v>0</v>
      </c>
      <c r="AR163" s="143" t="s">
        <v>204</v>
      </c>
      <c r="AT163" s="143" t="s">
        <v>386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2491</v>
      </c>
    </row>
    <row r="164" spans="2:65" s="1" customFormat="1" ht="19.2">
      <c r="B164" s="33"/>
      <c r="D164" s="145" t="s">
        <v>177</v>
      </c>
      <c r="F164" s="146" t="s">
        <v>2189</v>
      </c>
      <c r="I164" s="147"/>
      <c r="L164" s="33"/>
      <c r="M164" s="148"/>
      <c r="T164" s="54"/>
      <c r="AT164" s="17" t="s">
        <v>177</v>
      </c>
      <c r="AU164" s="17" t="s">
        <v>21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2492</v>
      </c>
      <c r="H165" s="152">
        <v>3.6869999999999998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90</v>
      </c>
      <c r="AY165" s="150" t="s">
        <v>168</v>
      </c>
    </row>
    <row r="166" spans="2:65" s="1" customFormat="1" ht="16.5" customHeight="1">
      <c r="B166" s="33"/>
      <c r="C166" s="176" t="s">
        <v>7</v>
      </c>
      <c r="D166" s="176" t="s">
        <v>386</v>
      </c>
      <c r="E166" s="177" t="s">
        <v>2191</v>
      </c>
      <c r="F166" s="178" t="s">
        <v>2192</v>
      </c>
      <c r="G166" s="179" t="s">
        <v>430</v>
      </c>
      <c r="H166" s="180">
        <v>1.01</v>
      </c>
      <c r="I166" s="181"/>
      <c r="J166" s="182">
        <f>ROUND(I166*H166,2)</f>
        <v>0</v>
      </c>
      <c r="K166" s="178" t="s">
        <v>44</v>
      </c>
      <c r="L166" s="183"/>
      <c r="M166" s="184" t="s">
        <v>44</v>
      </c>
      <c r="N166" s="185" t="s">
        <v>53</v>
      </c>
      <c r="P166" s="141">
        <f>O166*H166</f>
        <v>0</v>
      </c>
      <c r="Q166" s="141">
        <v>9.2999999999999992E-3</v>
      </c>
      <c r="R166" s="141">
        <f>Q166*H166</f>
        <v>9.3929999999999986E-3</v>
      </c>
      <c r="S166" s="141">
        <v>0</v>
      </c>
      <c r="T166" s="142">
        <f>S166*H166</f>
        <v>0</v>
      </c>
      <c r="AR166" s="143" t="s">
        <v>204</v>
      </c>
      <c r="AT166" s="143" t="s">
        <v>386</v>
      </c>
      <c r="AU166" s="143" t="s">
        <v>21</v>
      </c>
      <c r="AY166" s="17" t="s">
        <v>168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7" t="s">
        <v>90</v>
      </c>
      <c r="BK166" s="144">
        <f>ROUND(I166*H166,2)</f>
        <v>0</v>
      </c>
      <c r="BL166" s="17" t="s">
        <v>187</v>
      </c>
      <c r="BM166" s="143" t="s">
        <v>2493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2494</v>
      </c>
      <c r="H167" s="152">
        <v>1.01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90</v>
      </c>
      <c r="AY167" s="150" t="s">
        <v>168</v>
      </c>
    </row>
    <row r="168" spans="2:65" s="1" customFormat="1" ht="16.5" customHeight="1">
      <c r="B168" s="33"/>
      <c r="C168" s="176" t="s">
        <v>375</v>
      </c>
      <c r="D168" s="176" t="s">
        <v>386</v>
      </c>
      <c r="E168" s="177" t="s">
        <v>2195</v>
      </c>
      <c r="F168" s="178" t="s">
        <v>2196</v>
      </c>
      <c r="G168" s="179" t="s">
        <v>365</v>
      </c>
      <c r="H168" s="180">
        <v>1E-3</v>
      </c>
      <c r="I168" s="181"/>
      <c r="J168" s="182">
        <f>ROUND(I168*H168,2)</f>
        <v>0</v>
      </c>
      <c r="K168" s="178" t="s">
        <v>254</v>
      </c>
      <c r="L168" s="183"/>
      <c r="M168" s="184" t="s">
        <v>44</v>
      </c>
      <c r="N168" s="185" t="s">
        <v>53</v>
      </c>
      <c r="P168" s="141">
        <f>O168*H168</f>
        <v>0</v>
      </c>
      <c r="Q168" s="141">
        <v>1</v>
      </c>
      <c r="R168" s="141">
        <f>Q168*H168</f>
        <v>1E-3</v>
      </c>
      <c r="S168" s="141">
        <v>0</v>
      </c>
      <c r="T168" s="142">
        <f>S168*H168</f>
        <v>0</v>
      </c>
      <c r="AR168" s="143" t="s">
        <v>204</v>
      </c>
      <c r="AT168" s="143" t="s">
        <v>386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2495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2496</v>
      </c>
      <c r="H169" s="152">
        <v>1E-3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90</v>
      </c>
      <c r="AY169" s="150" t="s">
        <v>168</v>
      </c>
    </row>
    <row r="170" spans="2:65" s="11" customFormat="1" ht="22.8" customHeight="1">
      <c r="B170" s="120"/>
      <c r="D170" s="121" t="s">
        <v>81</v>
      </c>
      <c r="E170" s="130" t="s">
        <v>187</v>
      </c>
      <c r="F170" s="130" t="s">
        <v>419</v>
      </c>
      <c r="I170" s="123"/>
      <c r="J170" s="131">
        <f>BK170</f>
        <v>0</v>
      </c>
      <c r="L170" s="120"/>
      <c r="M170" s="125"/>
      <c r="P170" s="126">
        <f>SUM(P171:P185)</f>
        <v>0</v>
      </c>
      <c r="R170" s="126">
        <f>SUM(R171:R185)</f>
        <v>7.0769119999999991E-2</v>
      </c>
      <c r="T170" s="127">
        <f>SUM(T171:T185)</f>
        <v>0</v>
      </c>
      <c r="AR170" s="121" t="s">
        <v>90</v>
      </c>
      <c r="AT170" s="128" t="s">
        <v>81</v>
      </c>
      <c r="AU170" s="128" t="s">
        <v>90</v>
      </c>
      <c r="AY170" s="121" t="s">
        <v>168</v>
      </c>
      <c r="BK170" s="129">
        <f>SUM(BK171:BK185)</f>
        <v>0</v>
      </c>
    </row>
    <row r="171" spans="2:65" s="1" customFormat="1" ht="24.15" customHeight="1">
      <c r="B171" s="33"/>
      <c r="C171" s="132" t="s">
        <v>385</v>
      </c>
      <c r="D171" s="132" t="s">
        <v>171</v>
      </c>
      <c r="E171" s="133" t="s">
        <v>758</v>
      </c>
      <c r="F171" s="134" t="s">
        <v>759</v>
      </c>
      <c r="G171" s="135" t="s">
        <v>225</v>
      </c>
      <c r="H171" s="136">
        <v>0.61499999999999999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2497</v>
      </c>
    </row>
    <row r="172" spans="2:65" s="1" customFormat="1" ht="10.199999999999999">
      <c r="B172" s="33"/>
      <c r="D172" s="160" t="s">
        <v>256</v>
      </c>
      <c r="F172" s="161" t="s">
        <v>761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2212</v>
      </c>
      <c r="H173" s="152">
        <v>5.3999999999999999E-2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2498</v>
      </c>
      <c r="H174" s="152">
        <v>0.56100000000000005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3" customFormat="1" ht="10.199999999999999">
      <c r="B175" s="162"/>
      <c r="D175" s="145" t="s">
        <v>182</v>
      </c>
      <c r="E175" s="163" t="s">
        <v>44</v>
      </c>
      <c r="F175" s="164" t="s">
        <v>264</v>
      </c>
      <c r="H175" s="165">
        <v>0.61499999999999999</v>
      </c>
      <c r="I175" s="166"/>
      <c r="L175" s="162"/>
      <c r="M175" s="167"/>
      <c r="T175" s="168"/>
      <c r="AT175" s="163" t="s">
        <v>182</v>
      </c>
      <c r="AU175" s="163" t="s">
        <v>21</v>
      </c>
      <c r="AV175" s="13" t="s">
        <v>187</v>
      </c>
      <c r="AW175" s="13" t="s">
        <v>42</v>
      </c>
      <c r="AX175" s="13" t="s">
        <v>90</v>
      </c>
      <c r="AY175" s="163" t="s">
        <v>168</v>
      </c>
    </row>
    <row r="176" spans="2:65" s="1" customFormat="1" ht="16.5" customHeight="1">
      <c r="B176" s="33"/>
      <c r="C176" s="132" t="s">
        <v>394</v>
      </c>
      <c r="D176" s="132" t="s">
        <v>171</v>
      </c>
      <c r="E176" s="133" t="s">
        <v>767</v>
      </c>
      <c r="F176" s="134" t="s">
        <v>768</v>
      </c>
      <c r="G176" s="135" t="s">
        <v>253</v>
      </c>
      <c r="H176" s="136">
        <v>5.3289999999999997</v>
      </c>
      <c r="I176" s="137"/>
      <c r="J176" s="138">
        <f>ROUND(I176*H176,2)</f>
        <v>0</v>
      </c>
      <c r="K176" s="134" t="s">
        <v>254</v>
      </c>
      <c r="L176" s="33"/>
      <c r="M176" s="139" t="s">
        <v>44</v>
      </c>
      <c r="N176" s="140" t="s">
        <v>53</v>
      </c>
      <c r="P176" s="141">
        <f>O176*H176</f>
        <v>0</v>
      </c>
      <c r="Q176" s="141">
        <v>1.328E-2</v>
      </c>
      <c r="R176" s="141">
        <f>Q176*H176</f>
        <v>7.0769119999999991E-2</v>
      </c>
      <c r="S176" s="141">
        <v>0</v>
      </c>
      <c r="T176" s="142">
        <f>S176*H176</f>
        <v>0</v>
      </c>
      <c r="AR176" s="143" t="s">
        <v>187</v>
      </c>
      <c r="AT176" s="143" t="s">
        <v>171</v>
      </c>
      <c r="AU176" s="143" t="s">
        <v>21</v>
      </c>
      <c r="AY176" s="17" t="s">
        <v>168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90</v>
      </c>
      <c r="BK176" s="144">
        <f>ROUND(I176*H176,2)</f>
        <v>0</v>
      </c>
      <c r="BL176" s="17" t="s">
        <v>187</v>
      </c>
      <c r="BM176" s="143" t="s">
        <v>2499</v>
      </c>
    </row>
    <row r="177" spans="2:65" s="1" customFormat="1" ht="10.199999999999999">
      <c r="B177" s="33"/>
      <c r="D177" s="160" t="s">
        <v>256</v>
      </c>
      <c r="F177" s="161" t="s">
        <v>770</v>
      </c>
      <c r="I177" s="147"/>
      <c r="L177" s="33"/>
      <c r="M177" s="148"/>
      <c r="T177" s="54"/>
      <c r="AT177" s="17" t="s">
        <v>256</v>
      </c>
      <c r="AU177" s="17" t="s">
        <v>21</v>
      </c>
    </row>
    <row r="178" spans="2:65" s="12" customFormat="1" ht="10.199999999999999">
      <c r="B178" s="149"/>
      <c r="D178" s="145" t="s">
        <v>182</v>
      </c>
      <c r="E178" s="150" t="s">
        <v>44</v>
      </c>
      <c r="F178" s="151" t="s">
        <v>2216</v>
      </c>
      <c r="H178" s="152">
        <v>0.48699999999999999</v>
      </c>
      <c r="I178" s="153"/>
      <c r="L178" s="149"/>
      <c r="M178" s="154"/>
      <c r="T178" s="155"/>
      <c r="AT178" s="150" t="s">
        <v>182</v>
      </c>
      <c r="AU178" s="150" t="s">
        <v>21</v>
      </c>
      <c r="AV178" s="12" t="s">
        <v>21</v>
      </c>
      <c r="AW178" s="12" t="s">
        <v>42</v>
      </c>
      <c r="AX178" s="12" t="s">
        <v>82</v>
      </c>
      <c r="AY178" s="150" t="s">
        <v>168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2500</v>
      </c>
      <c r="H179" s="152">
        <v>4.8419999999999996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82</v>
      </c>
      <c r="AY179" s="150" t="s">
        <v>168</v>
      </c>
    </row>
    <row r="180" spans="2:65" s="13" customFormat="1" ht="10.199999999999999">
      <c r="B180" s="162"/>
      <c r="D180" s="145" t="s">
        <v>182</v>
      </c>
      <c r="E180" s="163" t="s">
        <v>44</v>
      </c>
      <c r="F180" s="164" t="s">
        <v>264</v>
      </c>
      <c r="H180" s="165">
        <v>5.3289999999999997</v>
      </c>
      <c r="I180" s="166"/>
      <c r="L180" s="162"/>
      <c r="M180" s="167"/>
      <c r="T180" s="168"/>
      <c r="AT180" s="163" t="s">
        <v>182</v>
      </c>
      <c r="AU180" s="163" t="s">
        <v>21</v>
      </c>
      <c r="AV180" s="13" t="s">
        <v>187</v>
      </c>
      <c r="AW180" s="13" t="s">
        <v>42</v>
      </c>
      <c r="AX180" s="13" t="s">
        <v>90</v>
      </c>
      <c r="AY180" s="163" t="s">
        <v>168</v>
      </c>
    </row>
    <row r="181" spans="2:65" s="1" customFormat="1" ht="16.5" customHeight="1">
      <c r="B181" s="33"/>
      <c r="C181" s="132" t="s">
        <v>402</v>
      </c>
      <c r="D181" s="132" t="s">
        <v>171</v>
      </c>
      <c r="E181" s="133" t="s">
        <v>776</v>
      </c>
      <c r="F181" s="134" t="s">
        <v>777</v>
      </c>
      <c r="G181" s="135" t="s">
        <v>253</v>
      </c>
      <c r="H181" s="136">
        <v>5.3289999999999997</v>
      </c>
      <c r="I181" s="137"/>
      <c r="J181" s="138">
        <f>ROUND(I181*H181,2)</f>
        <v>0</v>
      </c>
      <c r="K181" s="134" t="s">
        <v>254</v>
      </c>
      <c r="L181" s="33"/>
      <c r="M181" s="139" t="s">
        <v>44</v>
      </c>
      <c r="N181" s="140" t="s">
        <v>53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187</v>
      </c>
      <c r="AT181" s="143" t="s">
        <v>171</v>
      </c>
      <c r="AU181" s="143" t="s">
        <v>21</v>
      </c>
      <c r="AY181" s="17" t="s">
        <v>168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90</v>
      </c>
      <c r="BK181" s="144">
        <f>ROUND(I181*H181,2)</f>
        <v>0</v>
      </c>
      <c r="BL181" s="17" t="s">
        <v>187</v>
      </c>
      <c r="BM181" s="143" t="s">
        <v>2501</v>
      </c>
    </row>
    <row r="182" spans="2:65" s="1" customFormat="1" ht="10.199999999999999">
      <c r="B182" s="33"/>
      <c r="D182" s="160" t="s">
        <v>256</v>
      </c>
      <c r="F182" s="161" t="s">
        <v>779</v>
      </c>
      <c r="I182" s="147"/>
      <c r="L182" s="33"/>
      <c r="M182" s="148"/>
      <c r="T182" s="54"/>
      <c r="AT182" s="17" t="s">
        <v>256</v>
      </c>
      <c r="AU182" s="17" t="s">
        <v>21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2216</v>
      </c>
      <c r="H183" s="152">
        <v>0.48699999999999999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82</v>
      </c>
      <c r="AY183" s="15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2500</v>
      </c>
      <c r="H184" s="152">
        <v>4.8419999999999996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3" customFormat="1" ht="10.199999999999999">
      <c r="B185" s="162"/>
      <c r="D185" s="145" t="s">
        <v>182</v>
      </c>
      <c r="E185" s="163" t="s">
        <v>44</v>
      </c>
      <c r="F185" s="164" t="s">
        <v>264</v>
      </c>
      <c r="H185" s="165">
        <v>5.3289999999999997</v>
      </c>
      <c r="I185" s="166"/>
      <c r="L185" s="162"/>
      <c r="M185" s="167"/>
      <c r="T185" s="168"/>
      <c r="AT185" s="163" t="s">
        <v>182</v>
      </c>
      <c r="AU185" s="163" t="s">
        <v>21</v>
      </c>
      <c r="AV185" s="13" t="s">
        <v>187</v>
      </c>
      <c r="AW185" s="13" t="s">
        <v>42</v>
      </c>
      <c r="AX185" s="13" t="s">
        <v>90</v>
      </c>
      <c r="AY185" s="163" t="s">
        <v>168</v>
      </c>
    </row>
    <row r="186" spans="2:65" s="11" customFormat="1" ht="22.8" customHeight="1">
      <c r="B186" s="120"/>
      <c r="D186" s="121" t="s">
        <v>81</v>
      </c>
      <c r="E186" s="130" t="s">
        <v>204</v>
      </c>
      <c r="F186" s="130" t="s">
        <v>479</v>
      </c>
      <c r="I186" s="123"/>
      <c r="J186" s="131">
        <f>BK186</f>
        <v>0</v>
      </c>
      <c r="L186" s="120"/>
      <c r="M186" s="125"/>
      <c r="P186" s="126">
        <f>SUM(P187:P234)</f>
        <v>0</v>
      </c>
      <c r="R186" s="126">
        <f>SUM(R187:R234)</f>
        <v>4.6148161200000013</v>
      </c>
      <c r="T186" s="127">
        <f>SUM(T187:T234)</f>
        <v>0</v>
      </c>
      <c r="AR186" s="121" t="s">
        <v>90</v>
      </c>
      <c r="AT186" s="128" t="s">
        <v>81</v>
      </c>
      <c r="AU186" s="128" t="s">
        <v>90</v>
      </c>
      <c r="AY186" s="121" t="s">
        <v>168</v>
      </c>
      <c r="BK186" s="129">
        <f>SUM(BK187:BK234)</f>
        <v>0</v>
      </c>
    </row>
    <row r="187" spans="2:65" s="1" customFormat="1" ht="24.15" customHeight="1">
      <c r="B187" s="33"/>
      <c r="C187" s="132" t="s">
        <v>408</v>
      </c>
      <c r="D187" s="132" t="s">
        <v>171</v>
      </c>
      <c r="E187" s="133" t="s">
        <v>843</v>
      </c>
      <c r="F187" s="134" t="s">
        <v>844</v>
      </c>
      <c r="G187" s="135" t="s">
        <v>267</v>
      </c>
      <c r="H187" s="136">
        <v>2026.4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2502</v>
      </c>
    </row>
    <row r="188" spans="2:65" s="1" customFormat="1" ht="10.199999999999999">
      <c r="B188" s="33"/>
      <c r="D188" s="160" t="s">
        <v>256</v>
      </c>
      <c r="F188" s="161" t="s">
        <v>846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2503</v>
      </c>
      <c r="H189" s="152">
        <v>1146.4000000000001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2504</v>
      </c>
      <c r="H190" s="152">
        <v>880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3" customFormat="1" ht="10.199999999999999">
      <c r="B191" s="162"/>
      <c r="D191" s="145" t="s">
        <v>182</v>
      </c>
      <c r="E191" s="163" t="s">
        <v>44</v>
      </c>
      <c r="F191" s="164" t="s">
        <v>264</v>
      </c>
      <c r="H191" s="165">
        <v>2026.4</v>
      </c>
      <c r="I191" s="166"/>
      <c r="L191" s="162"/>
      <c r="M191" s="167"/>
      <c r="T191" s="168"/>
      <c r="AT191" s="163" t="s">
        <v>182</v>
      </c>
      <c r="AU191" s="163" t="s">
        <v>21</v>
      </c>
      <c r="AV191" s="13" t="s">
        <v>187</v>
      </c>
      <c r="AW191" s="13" t="s">
        <v>42</v>
      </c>
      <c r="AX191" s="13" t="s">
        <v>90</v>
      </c>
      <c r="AY191" s="163" t="s">
        <v>168</v>
      </c>
    </row>
    <row r="192" spans="2:65" s="1" customFormat="1" ht="16.5" customHeight="1">
      <c r="B192" s="33"/>
      <c r="C192" s="176" t="s">
        <v>414</v>
      </c>
      <c r="D192" s="176" t="s">
        <v>386</v>
      </c>
      <c r="E192" s="177" t="s">
        <v>848</v>
      </c>
      <c r="F192" s="178" t="s">
        <v>849</v>
      </c>
      <c r="G192" s="179" t="s">
        <v>267</v>
      </c>
      <c r="H192" s="180">
        <v>1163.596</v>
      </c>
      <c r="I192" s="181"/>
      <c r="J192" s="182">
        <f>ROUND(I192*H192,2)</f>
        <v>0</v>
      </c>
      <c r="K192" s="178" t="s">
        <v>254</v>
      </c>
      <c r="L192" s="183"/>
      <c r="M192" s="184" t="s">
        <v>44</v>
      </c>
      <c r="N192" s="185" t="s">
        <v>53</v>
      </c>
      <c r="P192" s="141">
        <f>O192*H192</f>
        <v>0</v>
      </c>
      <c r="Q192" s="141">
        <v>2.1700000000000001E-3</v>
      </c>
      <c r="R192" s="141">
        <f>Q192*H192</f>
        <v>2.5250033200000002</v>
      </c>
      <c r="S192" s="141">
        <v>0</v>
      </c>
      <c r="T192" s="142">
        <f>S192*H192</f>
        <v>0</v>
      </c>
      <c r="AR192" s="143" t="s">
        <v>204</v>
      </c>
      <c r="AT192" s="143" t="s">
        <v>386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2505</v>
      </c>
    </row>
    <row r="193" spans="2:65" s="12" customFormat="1" ht="10.199999999999999">
      <c r="B193" s="149"/>
      <c r="D193" s="145" t="s">
        <v>182</v>
      </c>
      <c r="E193" s="150" t="s">
        <v>44</v>
      </c>
      <c r="F193" s="151" t="s">
        <v>2506</v>
      </c>
      <c r="H193" s="152">
        <v>1163.596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42</v>
      </c>
      <c r="AX193" s="12" t="s">
        <v>90</v>
      </c>
      <c r="AY193" s="150" t="s">
        <v>168</v>
      </c>
    </row>
    <row r="194" spans="2:65" s="1" customFormat="1" ht="16.5" customHeight="1">
      <c r="B194" s="33"/>
      <c r="C194" s="176" t="s">
        <v>420</v>
      </c>
      <c r="D194" s="176" t="s">
        <v>386</v>
      </c>
      <c r="E194" s="177" t="s">
        <v>2507</v>
      </c>
      <c r="F194" s="178" t="s">
        <v>2508</v>
      </c>
      <c r="G194" s="179" t="s">
        <v>267</v>
      </c>
      <c r="H194" s="180">
        <v>893.2</v>
      </c>
      <c r="I194" s="181"/>
      <c r="J194" s="182">
        <f>ROUND(I194*H194,2)</f>
        <v>0</v>
      </c>
      <c r="K194" s="178" t="s">
        <v>254</v>
      </c>
      <c r="L194" s="183"/>
      <c r="M194" s="184" t="s">
        <v>44</v>
      </c>
      <c r="N194" s="185" t="s">
        <v>53</v>
      </c>
      <c r="P194" s="141">
        <f>O194*H194</f>
        <v>0</v>
      </c>
      <c r="Q194" s="141">
        <v>2.1700000000000001E-3</v>
      </c>
      <c r="R194" s="141">
        <f>Q194*H194</f>
        <v>1.9382440000000001</v>
      </c>
      <c r="S194" s="141">
        <v>0</v>
      </c>
      <c r="T194" s="142">
        <f>S194*H194</f>
        <v>0</v>
      </c>
      <c r="AR194" s="143" t="s">
        <v>204</v>
      </c>
      <c r="AT194" s="143" t="s">
        <v>386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2509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2510</v>
      </c>
      <c r="H195" s="152">
        <v>893.2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90</v>
      </c>
      <c r="AY195" s="150" t="s">
        <v>168</v>
      </c>
    </row>
    <row r="196" spans="2:65" s="1" customFormat="1" ht="24.15" customHeight="1">
      <c r="B196" s="33"/>
      <c r="C196" s="132" t="s">
        <v>427</v>
      </c>
      <c r="D196" s="132" t="s">
        <v>171</v>
      </c>
      <c r="E196" s="133" t="s">
        <v>857</v>
      </c>
      <c r="F196" s="134" t="s">
        <v>858</v>
      </c>
      <c r="G196" s="135" t="s">
        <v>430</v>
      </c>
      <c r="H196" s="136">
        <v>45</v>
      </c>
      <c r="I196" s="137"/>
      <c r="J196" s="138">
        <f>ROUND(I196*H196,2)</f>
        <v>0</v>
      </c>
      <c r="K196" s="134" t="s">
        <v>254</v>
      </c>
      <c r="L196" s="33"/>
      <c r="M196" s="139" t="s">
        <v>44</v>
      </c>
      <c r="N196" s="140" t="s">
        <v>53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187</v>
      </c>
      <c r="AT196" s="143" t="s">
        <v>171</v>
      </c>
      <c r="AU196" s="143" t="s">
        <v>21</v>
      </c>
      <c r="AY196" s="17" t="s">
        <v>168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7" t="s">
        <v>90</v>
      </c>
      <c r="BK196" s="144">
        <f>ROUND(I196*H196,2)</f>
        <v>0</v>
      </c>
      <c r="BL196" s="17" t="s">
        <v>187</v>
      </c>
      <c r="BM196" s="143" t="s">
        <v>2511</v>
      </c>
    </row>
    <row r="197" spans="2:65" s="1" customFormat="1" ht="10.199999999999999">
      <c r="B197" s="33"/>
      <c r="D197" s="160" t="s">
        <v>256</v>
      </c>
      <c r="F197" s="161" t="s">
        <v>860</v>
      </c>
      <c r="I197" s="147"/>
      <c r="L197" s="33"/>
      <c r="M197" s="148"/>
      <c r="T197" s="54"/>
      <c r="AT197" s="17" t="s">
        <v>256</v>
      </c>
      <c r="AU197" s="17" t="s">
        <v>21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2512</v>
      </c>
      <c r="H198" s="152">
        <v>13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2513</v>
      </c>
      <c r="H199" s="152">
        <v>8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2298</v>
      </c>
      <c r="H200" s="152">
        <v>4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2514</v>
      </c>
      <c r="H201" s="152">
        <v>20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82</v>
      </c>
      <c r="AY201" s="150" t="s">
        <v>168</v>
      </c>
    </row>
    <row r="202" spans="2:65" s="13" customFormat="1" ht="10.199999999999999">
      <c r="B202" s="162"/>
      <c r="D202" s="145" t="s">
        <v>182</v>
      </c>
      <c r="E202" s="163" t="s">
        <v>44</v>
      </c>
      <c r="F202" s="164" t="s">
        <v>264</v>
      </c>
      <c r="H202" s="165">
        <v>45</v>
      </c>
      <c r="I202" s="166"/>
      <c r="L202" s="162"/>
      <c r="M202" s="167"/>
      <c r="T202" s="168"/>
      <c r="AT202" s="163" t="s">
        <v>182</v>
      </c>
      <c r="AU202" s="163" t="s">
        <v>21</v>
      </c>
      <c r="AV202" s="13" t="s">
        <v>187</v>
      </c>
      <c r="AW202" s="13" t="s">
        <v>42</v>
      </c>
      <c r="AX202" s="13" t="s">
        <v>90</v>
      </c>
      <c r="AY202" s="163" t="s">
        <v>168</v>
      </c>
    </row>
    <row r="203" spans="2:65" s="1" customFormat="1" ht="16.5" customHeight="1">
      <c r="B203" s="33"/>
      <c r="C203" s="176" t="s">
        <v>434</v>
      </c>
      <c r="D203" s="176" t="s">
        <v>386</v>
      </c>
      <c r="E203" s="177" t="s">
        <v>865</v>
      </c>
      <c r="F203" s="178" t="s">
        <v>866</v>
      </c>
      <c r="G203" s="179" t="s">
        <v>430</v>
      </c>
      <c r="H203" s="180">
        <v>13.195</v>
      </c>
      <c r="I203" s="181"/>
      <c r="J203" s="182">
        <f>ROUND(I203*H203,2)</f>
        <v>0</v>
      </c>
      <c r="K203" s="178" t="s">
        <v>44</v>
      </c>
      <c r="L203" s="183"/>
      <c r="M203" s="184" t="s">
        <v>44</v>
      </c>
      <c r="N203" s="185" t="s">
        <v>53</v>
      </c>
      <c r="P203" s="141">
        <f>O203*H203</f>
        <v>0</v>
      </c>
      <c r="Q203" s="141">
        <v>9.2000000000000003E-4</v>
      </c>
      <c r="R203" s="141">
        <f>Q203*H203</f>
        <v>1.21394E-2</v>
      </c>
      <c r="S203" s="141">
        <v>0</v>
      </c>
      <c r="T203" s="142">
        <f>S203*H203</f>
        <v>0</v>
      </c>
      <c r="AR203" s="143" t="s">
        <v>204</v>
      </c>
      <c r="AT203" s="143" t="s">
        <v>386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2515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2516</v>
      </c>
      <c r="H204" s="152">
        <v>13.195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90</v>
      </c>
      <c r="AY204" s="150" t="s">
        <v>168</v>
      </c>
    </row>
    <row r="205" spans="2:65" s="1" customFormat="1" ht="16.5" customHeight="1">
      <c r="B205" s="33"/>
      <c r="C205" s="176" t="s">
        <v>439</v>
      </c>
      <c r="D205" s="176" t="s">
        <v>386</v>
      </c>
      <c r="E205" s="177" t="s">
        <v>868</v>
      </c>
      <c r="F205" s="178" t="s">
        <v>2302</v>
      </c>
      <c r="G205" s="179" t="s">
        <v>430</v>
      </c>
      <c r="H205" s="180">
        <v>13.195</v>
      </c>
      <c r="I205" s="181"/>
      <c r="J205" s="182">
        <f>ROUND(I205*H205,2)</f>
        <v>0</v>
      </c>
      <c r="K205" s="178" t="s">
        <v>44</v>
      </c>
      <c r="L205" s="183"/>
      <c r="M205" s="184" t="s">
        <v>44</v>
      </c>
      <c r="N205" s="185" t="s">
        <v>53</v>
      </c>
      <c r="P205" s="141">
        <f>O205*H205</f>
        <v>0</v>
      </c>
      <c r="Q205" s="141">
        <v>7.1000000000000002E-4</v>
      </c>
      <c r="R205" s="141">
        <f>Q205*H205</f>
        <v>9.3684500000000004E-3</v>
      </c>
      <c r="S205" s="141">
        <v>0</v>
      </c>
      <c r="T205" s="142">
        <f>S205*H205</f>
        <v>0</v>
      </c>
      <c r="AR205" s="143" t="s">
        <v>204</v>
      </c>
      <c r="AT205" s="143" t="s">
        <v>386</v>
      </c>
      <c r="AU205" s="143" t="s">
        <v>21</v>
      </c>
      <c r="AY205" s="17" t="s">
        <v>168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7" t="s">
        <v>90</v>
      </c>
      <c r="BK205" s="144">
        <f>ROUND(I205*H205,2)</f>
        <v>0</v>
      </c>
      <c r="BL205" s="17" t="s">
        <v>187</v>
      </c>
      <c r="BM205" s="143" t="s">
        <v>2517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2516</v>
      </c>
      <c r="H206" s="152">
        <v>13.195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90</v>
      </c>
      <c r="AY206" s="150" t="s">
        <v>168</v>
      </c>
    </row>
    <row r="207" spans="2:65" s="1" customFormat="1" ht="16.5" customHeight="1">
      <c r="B207" s="33"/>
      <c r="C207" s="176" t="s">
        <v>443</v>
      </c>
      <c r="D207" s="176" t="s">
        <v>386</v>
      </c>
      <c r="E207" s="177" t="s">
        <v>2304</v>
      </c>
      <c r="F207" s="178" t="s">
        <v>2305</v>
      </c>
      <c r="G207" s="179" t="s">
        <v>430</v>
      </c>
      <c r="H207" s="180">
        <v>4.0599999999999996</v>
      </c>
      <c r="I207" s="181"/>
      <c r="J207" s="182">
        <f>ROUND(I207*H207,2)</f>
        <v>0</v>
      </c>
      <c r="K207" s="178" t="s">
        <v>44</v>
      </c>
      <c r="L207" s="183"/>
      <c r="M207" s="184" t="s">
        <v>44</v>
      </c>
      <c r="N207" s="185" t="s">
        <v>53</v>
      </c>
      <c r="P207" s="141">
        <f>O207*H207</f>
        <v>0</v>
      </c>
      <c r="Q207" s="141">
        <v>1.2600000000000001E-3</v>
      </c>
      <c r="R207" s="141">
        <f>Q207*H207</f>
        <v>5.1155999999999997E-3</v>
      </c>
      <c r="S207" s="141">
        <v>0</v>
      </c>
      <c r="T207" s="142">
        <f>S207*H207</f>
        <v>0</v>
      </c>
      <c r="AR207" s="143" t="s">
        <v>204</v>
      </c>
      <c r="AT207" s="143" t="s">
        <v>386</v>
      </c>
      <c r="AU207" s="143" t="s">
        <v>21</v>
      </c>
      <c r="AY207" s="17" t="s">
        <v>168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7" t="s">
        <v>90</v>
      </c>
      <c r="BK207" s="144">
        <f>ROUND(I207*H207,2)</f>
        <v>0</v>
      </c>
      <c r="BL207" s="17" t="s">
        <v>187</v>
      </c>
      <c r="BM207" s="143" t="s">
        <v>2518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2307</v>
      </c>
      <c r="H208" s="152">
        <v>4.0599999999999996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76" t="s">
        <v>448</v>
      </c>
      <c r="D209" s="176" t="s">
        <v>386</v>
      </c>
      <c r="E209" s="177" t="s">
        <v>2308</v>
      </c>
      <c r="F209" s="178" t="s">
        <v>2309</v>
      </c>
      <c r="G209" s="179" t="s">
        <v>430</v>
      </c>
      <c r="H209" s="180">
        <v>8.1199999999999992</v>
      </c>
      <c r="I209" s="181"/>
      <c r="J209" s="182">
        <f>ROUND(I209*H209,2)</f>
        <v>0</v>
      </c>
      <c r="K209" s="178" t="s">
        <v>44</v>
      </c>
      <c r="L209" s="183"/>
      <c r="M209" s="184" t="s">
        <v>44</v>
      </c>
      <c r="N209" s="185" t="s">
        <v>53</v>
      </c>
      <c r="P209" s="141">
        <f>O209*H209</f>
        <v>0</v>
      </c>
      <c r="Q209" s="141">
        <v>1.2600000000000001E-3</v>
      </c>
      <c r="R209" s="141">
        <f>Q209*H209</f>
        <v>1.0231199999999999E-2</v>
      </c>
      <c r="S209" s="141">
        <v>0</v>
      </c>
      <c r="T209" s="142">
        <f>S209*H209</f>
        <v>0</v>
      </c>
      <c r="AR209" s="143" t="s">
        <v>204</v>
      </c>
      <c r="AT209" s="143" t="s">
        <v>386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2519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2520</v>
      </c>
      <c r="H210" s="152">
        <v>8.1199999999999992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76" t="s">
        <v>453</v>
      </c>
      <c r="D211" s="176" t="s">
        <v>386</v>
      </c>
      <c r="E211" s="177" t="s">
        <v>871</v>
      </c>
      <c r="F211" s="178" t="s">
        <v>872</v>
      </c>
      <c r="G211" s="179" t="s">
        <v>430</v>
      </c>
      <c r="H211" s="180">
        <v>7.1050000000000004</v>
      </c>
      <c r="I211" s="181"/>
      <c r="J211" s="182">
        <f>ROUND(I211*H211,2)</f>
        <v>0</v>
      </c>
      <c r="K211" s="178" t="s">
        <v>254</v>
      </c>
      <c r="L211" s="183"/>
      <c r="M211" s="184" t="s">
        <v>44</v>
      </c>
      <c r="N211" s="185" t="s">
        <v>53</v>
      </c>
      <c r="P211" s="141">
        <f>O211*H211</f>
        <v>0</v>
      </c>
      <c r="Q211" s="141">
        <v>7.2000000000000005E-4</v>
      </c>
      <c r="R211" s="141">
        <f>Q211*H211</f>
        <v>5.1156000000000005E-3</v>
      </c>
      <c r="S211" s="141">
        <v>0</v>
      </c>
      <c r="T211" s="142">
        <f>S211*H211</f>
        <v>0</v>
      </c>
      <c r="AR211" s="143" t="s">
        <v>204</v>
      </c>
      <c r="AT211" s="143" t="s">
        <v>386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2521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2301</v>
      </c>
      <c r="H212" s="152">
        <v>7.1050000000000004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90</v>
      </c>
      <c r="AY212" s="150" t="s">
        <v>168</v>
      </c>
    </row>
    <row r="213" spans="2:65" s="1" customFormat="1" ht="24.15" customHeight="1">
      <c r="B213" s="33"/>
      <c r="C213" s="132" t="s">
        <v>458</v>
      </c>
      <c r="D213" s="132" t="s">
        <v>171</v>
      </c>
      <c r="E213" s="133" t="s">
        <v>2312</v>
      </c>
      <c r="F213" s="134" t="s">
        <v>2313</v>
      </c>
      <c r="G213" s="135" t="s">
        <v>430</v>
      </c>
      <c r="H213" s="136">
        <v>1</v>
      </c>
      <c r="I213" s="137"/>
      <c r="J213" s="138">
        <f>ROUND(I213*H213,2)</f>
        <v>0</v>
      </c>
      <c r="K213" s="134" t="s">
        <v>254</v>
      </c>
      <c r="L213" s="33"/>
      <c r="M213" s="139" t="s">
        <v>44</v>
      </c>
      <c r="N213" s="140" t="s">
        <v>53</v>
      </c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AR213" s="143" t="s">
        <v>187</v>
      </c>
      <c r="AT213" s="143" t="s">
        <v>171</v>
      </c>
      <c r="AU213" s="143" t="s">
        <v>21</v>
      </c>
      <c r="AY213" s="17" t="s">
        <v>168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90</v>
      </c>
      <c r="BK213" s="144">
        <f>ROUND(I213*H213,2)</f>
        <v>0</v>
      </c>
      <c r="BL213" s="17" t="s">
        <v>187</v>
      </c>
      <c r="BM213" s="143" t="s">
        <v>2522</v>
      </c>
    </row>
    <row r="214" spans="2:65" s="1" customFormat="1" ht="10.199999999999999">
      <c r="B214" s="33"/>
      <c r="D214" s="160" t="s">
        <v>256</v>
      </c>
      <c r="F214" s="161" t="s">
        <v>2315</v>
      </c>
      <c r="I214" s="147"/>
      <c r="L214" s="33"/>
      <c r="M214" s="148"/>
      <c r="T214" s="54"/>
      <c r="AT214" s="17" t="s">
        <v>256</v>
      </c>
      <c r="AU214" s="17" t="s">
        <v>21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90</v>
      </c>
      <c r="H215" s="152">
        <v>1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90</v>
      </c>
      <c r="AY215" s="150" t="s">
        <v>168</v>
      </c>
    </row>
    <row r="216" spans="2:65" s="1" customFormat="1" ht="16.5" customHeight="1">
      <c r="B216" s="33"/>
      <c r="C216" s="176" t="s">
        <v>464</v>
      </c>
      <c r="D216" s="176" t="s">
        <v>386</v>
      </c>
      <c r="E216" s="177" t="s">
        <v>2316</v>
      </c>
      <c r="F216" s="178" t="s">
        <v>2317</v>
      </c>
      <c r="G216" s="179" t="s">
        <v>430</v>
      </c>
      <c r="H216" s="180">
        <v>1.0149999999999999</v>
      </c>
      <c r="I216" s="181"/>
      <c r="J216" s="182">
        <f>ROUND(I216*H216,2)</f>
        <v>0</v>
      </c>
      <c r="K216" s="178" t="s">
        <v>254</v>
      </c>
      <c r="L216" s="183"/>
      <c r="M216" s="184" t="s">
        <v>44</v>
      </c>
      <c r="N216" s="185" t="s">
        <v>53</v>
      </c>
      <c r="P216" s="141">
        <f>O216*H216</f>
        <v>0</v>
      </c>
      <c r="Q216" s="141">
        <v>2.2300000000000002E-3</v>
      </c>
      <c r="R216" s="141">
        <f>Q216*H216</f>
        <v>2.2634500000000002E-3</v>
      </c>
      <c r="S216" s="141">
        <v>0</v>
      </c>
      <c r="T216" s="142">
        <f>S216*H216</f>
        <v>0</v>
      </c>
      <c r="AR216" s="143" t="s">
        <v>204</v>
      </c>
      <c r="AT216" s="143" t="s">
        <v>386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2523</v>
      </c>
    </row>
    <row r="217" spans="2:65" s="12" customFormat="1" ht="10.199999999999999">
      <c r="B217" s="149"/>
      <c r="D217" s="145" t="s">
        <v>182</v>
      </c>
      <c r="E217" s="150" t="s">
        <v>44</v>
      </c>
      <c r="F217" s="151" t="s">
        <v>2319</v>
      </c>
      <c r="H217" s="152">
        <v>1.0149999999999999</v>
      </c>
      <c r="I217" s="153"/>
      <c r="L217" s="149"/>
      <c r="M217" s="154"/>
      <c r="T217" s="155"/>
      <c r="AT217" s="150" t="s">
        <v>182</v>
      </c>
      <c r="AU217" s="150" t="s">
        <v>21</v>
      </c>
      <c r="AV217" s="12" t="s">
        <v>21</v>
      </c>
      <c r="AW217" s="12" t="s">
        <v>42</v>
      </c>
      <c r="AX217" s="12" t="s">
        <v>90</v>
      </c>
      <c r="AY217" s="150" t="s">
        <v>168</v>
      </c>
    </row>
    <row r="218" spans="2:65" s="1" customFormat="1" ht="24.15" customHeight="1">
      <c r="B218" s="33"/>
      <c r="C218" s="132" t="s">
        <v>469</v>
      </c>
      <c r="D218" s="132" t="s">
        <v>171</v>
      </c>
      <c r="E218" s="133" t="s">
        <v>2320</v>
      </c>
      <c r="F218" s="134" t="s">
        <v>2321</v>
      </c>
      <c r="G218" s="135" t="s">
        <v>430</v>
      </c>
      <c r="H218" s="136">
        <v>3</v>
      </c>
      <c r="I218" s="137"/>
      <c r="J218" s="138">
        <f>ROUND(I218*H218,2)</f>
        <v>0</v>
      </c>
      <c r="K218" s="134" t="s">
        <v>254</v>
      </c>
      <c r="L218" s="33"/>
      <c r="M218" s="139" t="s">
        <v>44</v>
      </c>
      <c r="N218" s="140" t="s">
        <v>53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187</v>
      </c>
      <c r="AT218" s="143" t="s">
        <v>171</v>
      </c>
      <c r="AU218" s="143" t="s">
        <v>21</v>
      </c>
      <c r="AY218" s="17" t="s">
        <v>168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7" t="s">
        <v>90</v>
      </c>
      <c r="BK218" s="144">
        <f>ROUND(I218*H218,2)</f>
        <v>0</v>
      </c>
      <c r="BL218" s="17" t="s">
        <v>187</v>
      </c>
      <c r="BM218" s="143" t="s">
        <v>2524</v>
      </c>
    </row>
    <row r="219" spans="2:65" s="1" customFormat="1" ht="10.199999999999999">
      <c r="B219" s="33"/>
      <c r="D219" s="160" t="s">
        <v>256</v>
      </c>
      <c r="F219" s="161" t="s">
        <v>2323</v>
      </c>
      <c r="I219" s="147"/>
      <c r="L219" s="33"/>
      <c r="M219" s="148"/>
      <c r="T219" s="54"/>
      <c r="AT219" s="17" t="s">
        <v>256</v>
      </c>
      <c r="AU219" s="17" t="s">
        <v>21</v>
      </c>
    </row>
    <row r="220" spans="2:65" s="12" customFormat="1" ht="10.199999999999999">
      <c r="B220" s="149"/>
      <c r="D220" s="145" t="s">
        <v>182</v>
      </c>
      <c r="E220" s="150" t="s">
        <v>44</v>
      </c>
      <c r="F220" s="151" t="s">
        <v>2525</v>
      </c>
      <c r="H220" s="152">
        <v>3</v>
      </c>
      <c r="I220" s="153"/>
      <c r="L220" s="149"/>
      <c r="M220" s="154"/>
      <c r="T220" s="155"/>
      <c r="AT220" s="150" t="s">
        <v>182</v>
      </c>
      <c r="AU220" s="150" t="s">
        <v>21</v>
      </c>
      <c r="AV220" s="12" t="s">
        <v>21</v>
      </c>
      <c r="AW220" s="12" t="s">
        <v>42</v>
      </c>
      <c r="AX220" s="12" t="s">
        <v>90</v>
      </c>
      <c r="AY220" s="150" t="s">
        <v>168</v>
      </c>
    </row>
    <row r="221" spans="2:65" s="1" customFormat="1" ht="16.5" customHeight="1">
      <c r="B221" s="33"/>
      <c r="C221" s="176" t="s">
        <v>474</v>
      </c>
      <c r="D221" s="176" t="s">
        <v>386</v>
      </c>
      <c r="E221" s="177" t="s">
        <v>2324</v>
      </c>
      <c r="F221" s="178" t="s">
        <v>2325</v>
      </c>
      <c r="G221" s="179" t="s">
        <v>430</v>
      </c>
      <c r="H221" s="180">
        <v>3.0449999999999999</v>
      </c>
      <c r="I221" s="181"/>
      <c r="J221" s="182">
        <f>ROUND(I221*H221,2)</f>
        <v>0</v>
      </c>
      <c r="K221" s="178" t="s">
        <v>254</v>
      </c>
      <c r="L221" s="183"/>
      <c r="M221" s="184" t="s">
        <v>44</v>
      </c>
      <c r="N221" s="185" t="s">
        <v>53</v>
      </c>
      <c r="P221" s="141">
        <f>O221*H221</f>
        <v>0</v>
      </c>
      <c r="Q221" s="141">
        <v>9.1E-4</v>
      </c>
      <c r="R221" s="141">
        <f>Q221*H221</f>
        <v>2.7709499999999999E-3</v>
      </c>
      <c r="S221" s="141">
        <v>0</v>
      </c>
      <c r="T221" s="142">
        <f>S221*H221</f>
        <v>0</v>
      </c>
      <c r="AR221" s="143" t="s">
        <v>204</v>
      </c>
      <c r="AT221" s="143" t="s">
        <v>386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2526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2527</v>
      </c>
      <c r="H222" s="152">
        <v>3.0449999999999999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" customFormat="1" ht="21.75" customHeight="1">
      <c r="B223" s="33"/>
      <c r="C223" s="132" t="s">
        <v>480</v>
      </c>
      <c r="D223" s="132" t="s">
        <v>171</v>
      </c>
      <c r="E223" s="133" t="s">
        <v>2528</v>
      </c>
      <c r="F223" s="134" t="s">
        <v>2529</v>
      </c>
      <c r="G223" s="135" t="s">
        <v>430</v>
      </c>
      <c r="H223" s="136">
        <v>1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2530</v>
      </c>
    </row>
    <row r="224" spans="2:65" s="1" customFormat="1" ht="10.199999999999999">
      <c r="B224" s="33"/>
      <c r="D224" s="160" t="s">
        <v>256</v>
      </c>
      <c r="F224" s="161" t="s">
        <v>2531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2532</v>
      </c>
      <c r="H225" s="152">
        <v>1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82</v>
      </c>
      <c r="AY225" s="150" t="s">
        <v>168</v>
      </c>
    </row>
    <row r="226" spans="2:65" s="13" customFormat="1" ht="10.199999999999999">
      <c r="B226" s="162"/>
      <c r="D226" s="145" t="s">
        <v>182</v>
      </c>
      <c r="E226" s="163" t="s">
        <v>44</v>
      </c>
      <c r="F226" s="164" t="s">
        <v>264</v>
      </c>
      <c r="H226" s="165">
        <v>1</v>
      </c>
      <c r="I226" s="166"/>
      <c r="L226" s="162"/>
      <c r="M226" s="167"/>
      <c r="T226" s="168"/>
      <c r="AT226" s="163" t="s">
        <v>182</v>
      </c>
      <c r="AU226" s="163" t="s">
        <v>21</v>
      </c>
      <c r="AV226" s="13" t="s">
        <v>187</v>
      </c>
      <c r="AW226" s="13" t="s">
        <v>42</v>
      </c>
      <c r="AX226" s="13" t="s">
        <v>90</v>
      </c>
      <c r="AY226" s="163" t="s">
        <v>168</v>
      </c>
    </row>
    <row r="227" spans="2:65" s="1" customFormat="1" ht="16.5" customHeight="1">
      <c r="B227" s="33"/>
      <c r="C227" s="176" t="s">
        <v>486</v>
      </c>
      <c r="D227" s="176" t="s">
        <v>386</v>
      </c>
      <c r="E227" s="177" t="s">
        <v>886</v>
      </c>
      <c r="F227" s="178" t="s">
        <v>887</v>
      </c>
      <c r="G227" s="179" t="s">
        <v>430</v>
      </c>
      <c r="H227" s="180">
        <v>1.0149999999999999</v>
      </c>
      <c r="I227" s="181"/>
      <c r="J227" s="182">
        <f>ROUND(I227*H227,2)</f>
        <v>0</v>
      </c>
      <c r="K227" s="178" t="s">
        <v>254</v>
      </c>
      <c r="L227" s="183"/>
      <c r="M227" s="184" t="s">
        <v>44</v>
      </c>
      <c r="N227" s="185" t="s">
        <v>53</v>
      </c>
      <c r="P227" s="141">
        <f>O227*H227</f>
        <v>0</v>
      </c>
      <c r="Q227" s="141">
        <v>1.2099999999999999E-3</v>
      </c>
      <c r="R227" s="141">
        <f>Q227*H227</f>
        <v>1.2281499999999999E-3</v>
      </c>
      <c r="S227" s="141">
        <v>0</v>
      </c>
      <c r="T227" s="142">
        <f>S227*H227</f>
        <v>0</v>
      </c>
      <c r="AR227" s="143" t="s">
        <v>204</v>
      </c>
      <c r="AT227" s="143" t="s">
        <v>386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2533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2319</v>
      </c>
      <c r="H228" s="152">
        <v>1.0149999999999999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16.5" customHeight="1">
      <c r="B229" s="33"/>
      <c r="C229" s="132" t="s">
        <v>491</v>
      </c>
      <c r="D229" s="132" t="s">
        <v>171</v>
      </c>
      <c r="E229" s="133" t="s">
        <v>2385</v>
      </c>
      <c r="F229" s="134" t="s">
        <v>2386</v>
      </c>
      <c r="G229" s="135" t="s">
        <v>430</v>
      </c>
      <c r="H229" s="136">
        <v>1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1.6000000000000001E-4</v>
      </c>
      <c r="R229" s="141">
        <f>Q229*H229</f>
        <v>1.6000000000000001E-4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2534</v>
      </c>
    </row>
    <row r="230" spans="2:65" s="1" customFormat="1" ht="10.199999999999999">
      <c r="B230" s="33"/>
      <c r="D230" s="160" t="s">
        <v>256</v>
      </c>
      <c r="F230" s="161" t="s">
        <v>2388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2535</v>
      </c>
      <c r="H231" s="152">
        <v>1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" customFormat="1" ht="16.5" customHeight="1">
      <c r="B232" s="33"/>
      <c r="C232" s="132" t="s">
        <v>29</v>
      </c>
      <c r="D232" s="132" t="s">
        <v>171</v>
      </c>
      <c r="E232" s="133" t="s">
        <v>1007</v>
      </c>
      <c r="F232" s="134" t="s">
        <v>1008</v>
      </c>
      <c r="G232" s="135" t="s">
        <v>267</v>
      </c>
      <c r="H232" s="136">
        <v>1146.4000000000001</v>
      </c>
      <c r="I232" s="137"/>
      <c r="J232" s="138">
        <f>ROUND(I232*H232,2)</f>
        <v>0</v>
      </c>
      <c r="K232" s="134" t="s">
        <v>254</v>
      </c>
      <c r="L232" s="33"/>
      <c r="M232" s="139" t="s">
        <v>44</v>
      </c>
      <c r="N232" s="140" t="s">
        <v>53</v>
      </c>
      <c r="P232" s="141">
        <f>O232*H232</f>
        <v>0</v>
      </c>
      <c r="Q232" s="141">
        <v>9.0000000000000006E-5</v>
      </c>
      <c r="R232" s="141">
        <f>Q232*H232</f>
        <v>0.10317600000000002</v>
      </c>
      <c r="S232" s="141">
        <v>0</v>
      </c>
      <c r="T232" s="142">
        <f>S232*H232</f>
        <v>0</v>
      </c>
      <c r="AR232" s="143" t="s">
        <v>187</v>
      </c>
      <c r="AT232" s="143" t="s">
        <v>171</v>
      </c>
      <c r="AU232" s="143" t="s">
        <v>21</v>
      </c>
      <c r="AY232" s="17" t="s">
        <v>168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7" t="s">
        <v>90</v>
      </c>
      <c r="BK232" s="144">
        <f>ROUND(I232*H232,2)</f>
        <v>0</v>
      </c>
      <c r="BL232" s="17" t="s">
        <v>187</v>
      </c>
      <c r="BM232" s="143" t="s">
        <v>2536</v>
      </c>
    </row>
    <row r="233" spans="2:65" s="1" customFormat="1" ht="10.199999999999999">
      <c r="B233" s="33"/>
      <c r="D233" s="160" t="s">
        <v>256</v>
      </c>
      <c r="F233" s="161" t="s">
        <v>1010</v>
      </c>
      <c r="I233" s="147"/>
      <c r="L233" s="33"/>
      <c r="M233" s="148"/>
      <c r="T233" s="54"/>
      <c r="AT233" s="17" t="s">
        <v>256</v>
      </c>
      <c r="AU233" s="17" t="s">
        <v>21</v>
      </c>
    </row>
    <row r="234" spans="2:65" s="12" customFormat="1" ht="10.199999999999999">
      <c r="B234" s="149"/>
      <c r="D234" s="145" t="s">
        <v>182</v>
      </c>
      <c r="E234" s="150" t="s">
        <v>44</v>
      </c>
      <c r="F234" s="151" t="s">
        <v>2537</v>
      </c>
      <c r="H234" s="152">
        <v>1146.4000000000001</v>
      </c>
      <c r="I234" s="153"/>
      <c r="L234" s="149"/>
      <c r="M234" s="154"/>
      <c r="T234" s="155"/>
      <c r="AT234" s="150" t="s">
        <v>182</v>
      </c>
      <c r="AU234" s="150" t="s">
        <v>21</v>
      </c>
      <c r="AV234" s="12" t="s">
        <v>21</v>
      </c>
      <c r="AW234" s="12" t="s">
        <v>42</v>
      </c>
      <c r="AX234" s="12" t="s">
        <v>90</v>
      </c>
      <c r="AY234" s="150" t="s">
        <v>168</v>
      </c>
    </row>
    <row r="235" spans="2:65" s="11" customFormat="1" ht="22.8" customHeight="1">
      <c r="B235" s="120"/>
      <c r="D235" s="121" t="s">
        <v>81</v>
      </c>
      <c r="E235" s="130" t="s">
        <v>612</v>
      </c>
      <c r="F235" s="130" t="s">
        <v>613</v>
      </c>
      <c r="I235" s="123"/>
      <c r="J235" s="131">
        <f>BK235</f>
        <v>0</v>
      </c>
      <c r="L235" s="120"/>
      <c r="M235" s="125"/>
      <c r="P235" s="126">
        <f>SUM(P236:P237)</f>
        <v>0</v>
      </c>
      <c r="R235" s="126">
        <f>SUM(R236:R237)</f>
        <v>0</v>
      </c>
      <c r="T235" s="127">
        <f>SUM(T236:T237)</f>
        <v>0</v>
      </c>
      <c r="AR235" s="121" t="s">
        <v>90</v>
      </c>
      <c r="AT235" s="128" t="s">
        <v>81</v>
      </c>
      <c r="AU235" s="128" t="s">
        <v>90</v>
      </c>
      <c r="AY235" s="121" t="s">
        <v>168</v>
      </c>
      <c r="BK235" s="129">
        <f>SUM(BK236:BK237)</f>
        <v>0</v>
      </c>
    </row>
    <row r="236" spans="2:65" s="1" customFormat="1" ht="24.15" customHeight="1">
      <c r="B236" s="33"/>
      <c r="C236" s="132" t="s">
        <v>501</v>
      </c>
      <c r="D236" s="132" t="s">
        <v>171</v>
      </c>
      <c r="E236" s="133" t="s">
        <v>615</v>
      </c>
      <c r="F236" s="134" t="s">
        <v>616</v>
      </c>
      <c r="G236" s="135" t="s">
        <v>365</v>
      </c>
      <c r="H236" s="136">
        <v>50.05</v>
      </c>
      <c r="I236" s="137"/>
      <c r="J236" s="138">
        <f>ROUND(I236*H236,2)</f>
        <v>0</v>
      </c>
      <c r="K236" s="134" t="s">
        <v>254</v>
      </c>
      <c r="L236" s="33"/>
      <c r="M236" s="139" t="s">
        <v>44</v>
      </c>
      <c r="N236" s="140" t="s">
        <v>53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187</v>
      </c>
      <c r="AT236" s="143" t="s">
        <v>171</v>
      </c>
      <c r="AU236" s="143" t="s">
        <v>21</v>
      </c>
      <c r="AY236" s="17" t="s">
        <v>168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90</v>
      </c>
      <c r="BK236" s="144">
        <f>ROUND(I236*H236,2)</f>
        <v>0</v>
      </c>
      <c r="BL236" s="17" t="s">
        <v>187</v>
      </c>
      <c r="BM236" s="143" t="s">
        <v>2538</v>
      </c>
    </row>
    <row r="237" spans="2:65" s="1" customFormat="1" ht="10.199999999999999">
      <c r="B237" s="33"/>
      <c r="D237" s="160" t="s">
        <v>256</v>
      </c>
      <c r="F237" s="161" t="s">
        <v>618</v>
      </c>
      <c r="I237" s="147"/>
      <c r="L237" s="33"/>
      <c r="M237" s="186"/>
      <c r="N237" s="187"/>
      <c r="O237" s="187"/>
      <c r="P237" s="187"/>
      <c r="Q237" s="187"/>
      <c r="R237" s="187"/>
      <c r="S237" s="187"/>
      <c r="T237" s="188"/>
      <c r="AT237" s="17" t="s">
        <v>256</v>
      </c>
      <c r="AU237" s="17" t="s">
        <v>21</v>
      </c>
    </row>
    <row r="238" spans="2:65" s="1" customFormat="1" ht="6.9" customHeight="1">
      <c r="B238" s="42"/>
      <c r="C238" s="43"/>
      <c r="D238" s="43"/>
      <c r="E238" s="43"/>
      <c r="F238" s="43"/>
      <c r="G238" s="43"/>
      <c r="H238" s="43"/>
      <c r="I238" s="43"/>
      <c r="J238" s="43"/>
      <c r="K238" s="43"/>
      <c r="L238" s="33"/>
    </row>
  </sheetData>
  <sheetProtection algorithmName="SHA-512" hashValue="dTC+LxQVJg1LB1KPU6VKEpzCqm/LRco8JLYCwmrXab285pKr7mmpmJgVG+NVTLGY07E5w8Hos2bVLFbrYrxNIQ==" saltValue="IGt25GziF+A+K/TRAoRx6h7n5NaJgJarnK7E4T5upI6qPZc+PDNvMPkfENhfCBMrwb90gLfdUdQHfq3XrETcJw==" spinCount="100000" sheet="1" objects="1" scenarios="1" formatColumns="0" formatRows="0" autoFilter="0"/>
  <autoFilter ref="C90:K237" xr:uid="{00000000-0009-0000-0000-00000A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A00-000000000000}"/>
    <hyperlink ref="F99" r:id="rId2" xr:uid="{00000000-0004-0000-0A00-000001000000}"/>
    <hyperlink ref="F102" r:id="rId3" xr:uid="{00000000-0004-0000-0A00-000002000000}"/>
    <hyperlink ref="F105" r:id="rId4" xr:uid="{00000000-0004-0000-0A00-000003000000}"/>
    <hyperlink ref="F108" r:id="rId5" xr:uid="{00000000-0004-0000-0A00-000004000000}"/>
    <hyperlink ref="F111" r:id="rId6" xr:uid="{00000000-0004-0000-0A00-000005000000}"/>
    <hyperlink ref="F114" r:id="rId7" xr:uid="{00000000-0004-0000-0A00-000006000000}"/>
    <hyperlink ref="F121" r:id="rId8" xr:uid="{00000000-0004-0000-0A00-000007000000}"/>
    <hyperlink ref="F124" r:id="rId9" xr:uid="{00000000-0004-0000-0A00-000008000000}"/>
    <hyperlink ref="F127" r:id="rId10" xr:uid="{00000000-0004-0000-0A00-000009000000}"/>
    <hyperlink ref="F130" r:id="rId11" xr:uid="{00000000-0004-0000-0A00-00000A000000}"/>
    <hyperlink ref="F133" r:id="rId12" xr:uid="{00000000-0004-0000-0A00-00000B000000}"/>
    <hyperlink ref="F136" r:id="rId13" xr:uid="{00000000-0004-0000-0A00-00000C000000}"/>
    <hyperlink ref="F139" r:id="rId14" xr:uid="{00000000-0004-0000-0A00-00000D000000}"/>
    <hyperlink ref="F142" r:id="rId15" xr:uid="{00000000-0004-0000-0A00-00000E000000}"/>
    <hyperlink ref="F147" r:id="rId16" xr:uid="{00000000-0004-0000-0A00-00000F000000}"/>
    <hyperlink ref="F152" r:id="rId17" xr:uid="{00000000-0004-0000-0A00-000010000000}"/>
    <hyperlink ref="F161" r:id="rId18" xr:uid="{00000000-0004-0000-0A00-000011000000}"/>
    <hyperlink ref="F172" r:id="rId19" xr:uid="{00000000-0004-0000-0A00-000012000000}"/>
    <hyperlink ref="F177" r:id="rId20" xr:uid="{00000000-0004-0000-0A00-000013000000}"/>
    <hyperlink ref="F182" r:id="rId21" xr:uid="{00000000-0004-0000-0A00-000014000000}"/>
    <hyperlink ref="F188" r:id="rId22" xr:uid="{00000000-0004-0000-0A00-000015000000}"/>
    <hyperlink ref="F197" r:id="rId23" xr:uid="{00000000-0004-0000-0A00-000016000000}"/>
    <hyperlink ref="F214" r:id="rId24" xr:uid="{00000000-0004-0000-0A00-000017000000}"/>
    <hyperlink ref="F219" r:id="rId25" xr:uid="{00000000-0004-0000-0A00-000018000000}"/>
    <hyperlink ref="F224" r:id="rId26" xr:uid="{00000000-0004-0000-0A00-000019000000}"/>
    <hyperlink ref="F230" r:id="rId27" xr:uid="{00000000-0004-0000-0A00-00001A000000}"/>
    <hyperlink ref="F233" r:id="rId28" xr:uid="{00000000-0004-0000-0A00-00001B000000}"/>
    <hyperlink ref="F237" r:id="rId29" xr:uid="{00000000-0004-0000-0A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41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134</v>
      </c>
      <c r="AZ2" s="159" t="s">
        <v>223</v>
      </c>
      <c r="BA2" s="159" t="s">
        <v>224</v>
      </c>
      <c r="BB2" s="159" t="s">
        <v>225</v>
      </c>
      <c r="BC2" s="159" t="s">
        <v>2539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2540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2541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2542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237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ROUND((SUM(BE94:BE417)),  2)</f>
        <v>0</v>
      </c>
      <c r="I35" s="94">
        <v>0.21</v>
      </c>
      <c r="J35" s="84">
        <f>ROUND(((SUM(BE94:BE417))*I35),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ROUND((SUM(BF94:BF417)),  2)</f>
        <v>0</v>
      </c>
      <c r="I36" s="94">
        <v>0.12</v>
      </c>
      <c r="J36" s="84">
        <f>ROUND(((SUM(BF94:BF417))*I36),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ROUND((SUM(BG94:BG417)),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ROUND((SUM(BH94:BH417)),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ROUND((SUM(BI94:BI417)),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SO-01.1 - Nová splašková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J237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J254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J277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J293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J390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J397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J415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2543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SO-01.1 - Nová splašková kanalizace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577.75358537</v>
      </c>
      <c r="S94" s="51"/>
      <c r="T94" s="118">
        <f>T95</f>
        <v>144.29999999999998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P96+P237+P254+P277+P293+P390+P397+P415</f>
        <v>0</v>
      </c>
      <c r="R95" s="126">
        <f>R96+R237+R254+R277+R293+R390+R397+R415</f>
        <v>577.75358537</v>
      </c>
      <c r="T95" s="127">
        <f>T96+T237+T254+T277+T293+T390+T397+T415</f>
        <v>144.29999999999998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BK96+BK237+BK254+BK277+BK293+BK390+BK397+BK415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SUM(P97:P236)</f>
        <v>0</v>
      </c>
      <c r="R96" s="126">
        <f>SUM(R97:R236)</f>
        <v>510.54333401999997</v>
      </c>
      <c r="T96" s="127">
        <f>SUM(T97:T236)</f>
        <v>144.29999999999998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SUM(BK97:BK236)</f>
        <v>0</v>
      </c>
    </row>
    <row r="97" spans="2:65" s="1" customFormat="1" ht="16.5" customHeight="1">
      <c r="B97" s="33"/>
      <c r="C97" s="132" t="s">
        <v>90</v>
      </c>
      <c r="D97" s="132" t="s">
        <v>171</v>
      </c>
      <c r="E97" s="133" t="s">
        <v>1905</v>
      </c>
      <c r="F97" s="134" t="s">
        <v>1906</v>
      </c>
      <c r="G97" s="135" t="s">
        <v>1907</v>
      </c>
      <c r="H97" s="136">
        <v>0.13200000000000001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2544</v>
      </c>
    </row>
    <row r="98" spans="2:65" s="1" customFormat="1" ht="10.199999999999999">
      <c r="B98" s="33"/>
      <c r="D98" s="160" t="s">
        <v>256</v>
      </c>
      <c r="F98" s="161" t="s">
        <v>1909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2545</v>
      </c>
      <c r="H99" s="152">
        <v>0.13200000000000001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76" t="s">
        <v>21</v>
      </c>
      <c r="D100" s="176" t="s">
        <v>386</v>
      </c>
      <c r="E100" s="177" t="s">
        <v>1911</v>
      </c>
      <c r="F100" s="178" t="s">
        <v>1912</v>
      </c>
      <c r="G100" s="179" t="s">
        <v>1913</v>
      </c>
      <c r="H100" s="180">
        <v>15.84</v>
      </c>
      <c r="I100" s="181"/>
      <c r="J100" s="182">
        <f>ROUND(I100*H100,2)</f>
        <v>0</v>
      </c>
      <c r="K100" s="178" t="s">
        <v>254</v>
      </c>
      <c r="L100" s="183"/>
      <c r="M100" s="184" t="s">
        <v>44</v>
      </c>
      <c r="N100" s="185" t="s">
        <v>53</v>
      </c>
      <c r="P100" s="141">
        <f>O100*H100</f>
        <v>0</v>
      </c>
      <c r="Q100" s="141">
        <v>1E-3</v>
      </c>
      <c r="R100" s="141">
        <f>Q100*H100</f>
        <v>1.584E-2</v>
      </c>
      <c r="S100" s="141">
        <v>0</v>
      </c>
      <c r="T100" s="142">
        <f>S100*H100</f>
        <v>0</v>
      </c>
      <c r="AR100" s="143" t="s">
        <v>204</v>
      </c>
      <c r="AT100" s="143" t="s">
        <v>386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2546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2547</v>
      </c>
      <c r="H101" s="152">
        <v>0.13200000000000001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2" customFormat="1" ht="10.199999999999999">
      <c r="B102" s="149"/>
      <c r="D102" s="145" t="s">
        <v>182</v>
      </c>
      <c r="F102" s="151" t="s">
        <v>2548</v>
      </c>
      <c r="H102" s="152">
        <v>15.84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</v>
      </c>
      <c r="AX102" s="12" t="s">
        <v>90</v>
      </c>
      <c r="AY102" s="150" t="s">
        <v>168</v>
      </c>
    </row>
    <row r="103" spans="2:65" s="1" customFormat="1" ht="37.799999999999997" customHeight="1">
      <c r="B103" s="33"/>
      <c r="C103" s="132" t="s">
        <v>183</v>
      </c>
      <c r="D103" s="132" t="s">
        <v>171</v>
      </c>
      <c r="E103" s="133" t="s">
        <v>718</v>
      </c>
      <c r="F103" s="134" t="s">
        <v>719</v>
      </c>
      <c r="G103" s="135" t="s">
        <v>253</v>
      </c>
      <c r="H103" s="136">
        <v>156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0.3</v>
      </c>
      <c r="T103" s="142">
        <f>S103*H103</f>
        <v>46.8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720</v>
      </c>
    </row>
    <row r="104" spans="2:65" s="1" customFormat="1" ht="10.199999999999999">
      <c r="B104" s="33"/>
      <c r="D104" s="160" t="s">
        <v>256</v>
      </c>
      <c r="F104" s="161" t="s">
        <v>721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2549</v>
      </c>
      <c r="H105" s="152">
        <v>156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7.799999999999997" customHeight="1">
      <c r="B106" s="33"/>
      <c r="C106" s="132" t="s">
        <v>187</v>
      </c>
      <c r="D106" s="132" t="s">
        <v>171</v>
      </c>
      <c r="E106" s="133" t="s">
        <v>259</v>
      </c>
      <c r="F106" s="134" t="s">
        <v>260</v>
      </c>
      <c r="G106" s="135" t="s">
        <v>253</v>
      </c>
      <c r="H106" s="136">
        <v>156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0.28999999999999998</v>
      </c>
      <c r="T106" s="142">
        <f>S106*H106</f>
        <v>45.239999999999995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261</v>
      </c>
    </row>
    <row r="107" spans="2:65" s="1" customFormat="1" ht="10.199999999999999">
      <c r="B107" s="33"/>
      <c r="D107" s="160" t="s">
        <v>256</v>
      </c>
      <c r="F107" s="161" t="s">
        <v>262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" customFormat="1" ht="19.2">
      <c r="B108" s="33"/>
      <c r="D108" s="145" t="s">
        <v>177</v>
      </c>
      <c r="F108" s="146" t="s">
        <v>263</v>
      </c>
      <c r="I108" s="147"/>
      <c r="L108" s="33"/>
      <c r="M108" s="148"/>
      <c r="T108" s="54"/>
      <c r="AT108" s="17" t="s">
        <v>177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1818</v>
      </c>
      <c r="H109" s="152">
        <v>156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82</v>
      </c>
      <c r="AY109" s="150" t="s">
        <v>168</v>
      </c>
    </row>
    <row r="110" spans="2:65" s="13" customFormat="1" ht="10.199999999999999">
      <c r="B110" s="162"/>
      <c r="D110" s="145" t="s">
        <v>182</v>
      </c>
      <c r="E110" s="163" t="s">
        <v>44</v>
      </c>
      <c r="F110" s="164" t="s">
        <v>264</v>
      </c>
      <c r="H110" s="165">
        <v>156</v>
      </c>
      <c r="I110" s="166"/>
      <c r="L110" s="162"/>
      <c r="M110" s="167"/>
      <c r="T110" s="168"/>
      <c r="AT110" s="163" t="s">
        <v>182</v>
      </c>
      <c r="AU110" s="163" t="s">
        <v>21</v>
      </c>
      <c r="AV110" s="13" t="s">
        <v>187</v>
      </c>
      <c r="AW110" s="13" t="s">
        <v>42</v>
      </c>
      <c r="AX110" s="13" t="s">
        <v>90</v>
      </c>
      <c r="AY110" s="163" t="s">
        <v>168</v>
      </c>
    </row>
    <row r="111" spans="2:65" s="1" customFormat="1" ht="33" customHeight="1">
      <c r="B111" s="33"/>
      <c r="C111" s="132" t="s">
        <v>167</v>
      </c>
      <c r="D111" s="132" t="s">
        <v>171</v>
      </c>
      <c r="E111" s="133" t="s">
        <v>724</v>
      </c>
      <c r="F111" s="134" t="s">
        <v>725</v>
      </c>
      <c r="G111" s="135" t="s">
        <v>253</v>
      </c>
      <c r="H111" s="136">
        <v>156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0.22</v>
      </c>
      <c r="T111" s="142">
        <f>S111*H111</f>
        <v>34.32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726</v>
      </c>
    </row>
    <row r="112" spans="2:65" s="1" customFormat="1" ht="10.199999999999999">
      <c r="B112" s="33"/>
      <c r="D112" s="160" t="s">
        <v>256</v>
      </c>
      <c r="F112" s="161" t="s">
        <v>727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1818</v>
      </c>
      <c r="H113" s="152">
        <v>156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24.15" customHeight="1">
      <c r="B114" s="33"/>
      <c r="C114" s="132" t="s">
        <v>195</v>
      </c>
      <c r="D114" s="132" t="s">
        <v>171</v>
      </c>
      <c r="E114" s="133" t="s">
        <v>1076</v>
      </c>
      <c r="F114" s="134" t="s">
        <v>1077</v>
      </c>
      <c r="G114" s="135" t="s">
        <v>253</v>
      </c>
      <c r="H114" s="136">
        <v>156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1.0000000000000001E-5</v>
      </c>
      <c r="R114" s="141">
        <f>Q114*H114</f>
        <v>1.5600000000000002E-3</v>
      </c>
      <c r="S114" s="141">
        <v>0.115</v>
      </c>
      <c r="T114" s="142">
        <f>S114*H114</f>
        <v>17.940000000000001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730</v>
      </c>
    </row>
    <row r="115" spans="2:65" s="1" customFormat="1" ht="10.199999999999999">
      <c r="B115" s="33"/>
      <c r="D115" s="160" t="s">
        <v>256</v>
      </c>
      <c r="F115" s="161" t="s">
        <v>1079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1818</v>
      </c>
      <c r="H116" s="152">
        <v>156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16.5" customHeight="1">
      <c r="B117" s="33"/>
      <c r="C117" s="132" t="s">
        <v>200</v>
      </c>
      <c r="D117" s="132" t="s">
        <v>171</v>
      </c>
      <c r="E117" s="133" t="s">
        <v>270</v>
      </c>
      <c r="F117" s="134" t="s">
        <v>271</v>
      </c>
      <c r="G117" s="135" t="s">
        <v>272</v>
      </c>
      <c r="H117" s="136">
        <v>68.233999999999995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3.0000000000000001E-5</v>
      </c>
      <c r="R117" s="141">
        <f>Q117*H117</f>
        <v>2.0470200000000001E-3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273</v>
      </c>
    </row>
    <row r="118" spans="2:65" s="1" customFormat="1" ht="10.199999999999999">
      <c r="B118" s="33"/>
      <c r="D118" s="160" t="s">
        <v>256</v>
      </c>
      <c r="F118" s="161" t="s">
        <v>274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2550</v>
      </c>
      <c r="H119" s="152">
        <v>68.233999999999995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24.15" customHeight="1">
      <c r="B120" s="33"/>
      <c r="C120" s="132" t="s">
        <v>204</v>
      </c>
      <c r="D120" s="132" t="s">
        <v>171</v>
      </c>
      <c r="E120" s="133" t="s">
        <v>276</v>
      </c>
      <c r="F120" s="134" t="s">
        <v>277</v>
      </c>
      <c r="G120" s="135" t="s">
        <v>278</v>
      </c>
      <c r="H120" s="136">
        <v>8.5289999999999999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279</v>
      </c>
    </row>
    <row r="121" spans="2:65" s="1" customFormat="1" ht="10.199999999999999">
      <c r="B121" s="33"/>
      <c r="D121" s="160" t="s">
        <v>256</v>
      </c>
      <c r="F121" s="161" t="s">
        <v>280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2551</v>
      </c>
      <c r="H122" s="152">
        <v>8.5289999999999999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49.05" customHeight="1">
      <c r="B123" s="33"/>
      <c r="C123" s="132" t="s">
        <v>208</v>
      </c>
      <c r="D123" s="132" t="s">
        <v>171</v>
      </c>
      <c r="E123" s="133" t="s">
        <v>282</v>
      </c>
      <c r="F123" s="134" t="s">
        <v>283</v>
      </c>
      <c r="G123" s="135" t="s">
        <v>267</v>
      </c>
      <c r="H123" s="136">
        <v>4.4000000000000004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3.6900000000000002E-2</v>
      </c>
      <c r="R123" s="141">
        <f>Q123*H123</f>
        <v>0.16236000000000003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284</v>
      </c>
    </row>
    <row r="124" spans="2:65" s="1" customFormat="1" ht="10.199999999999999">
      <c r="B124" s="33"/>
      <c r="D124" s="160" t="s">
        <v>256</v>
      </c>
      <c r="F124" s="161" t="s">
        <v>285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2552</v>
      </c>
      <c r="H125" s="152">
        <v>4.4000000000000004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49.05" customHeight="1">
      <c r="B126" s="33"/>
      <c r="C126" s="132" t="s">
        <v>214</v>
      </c>
      <c r="D126" s="132" t="s">
        <v>171</v>
      </c>
      <c r="E126" s="133" t="s">
        <v>287</v>
      </c>
      <c r="F126" s="134" t="s">
        <v>288</v>
      </c>
      <c r="G126" s="135" t="s">
        <v>267</v>
      </c>
      <c r="H126" s="136">
        <v>3.3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1.269E-2</v>
      </c>
      <c r="R126" s="141">
        <f>Q126*H126</f>
        <v>4.1876999999999998E-2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289</v>
      </c>
    </row>
    <row r="127" spans="2:65" s="1" customFormat="1" ht="10.199999999999999">
      <c r="B127" s="33"/>
      <c r="D127" s="160" t="s">
        <v>256</v>
      </c>
      <c r="F127" s="161" t="s">
        <v>290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2553</v>
      </c>
      <c r="H128" s="152">
        <v>3.3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49.05" customHeight="1">
      <c r="B129" s="33"/>
      <c r="C129" s="132" t="s">
        <v>219</v>
      </c>
      <c r="D129" s="132" t="s">
        <v>171</v>
      </c>
      <c r="E129" s="133" t="s">
        <v>292</v>
      </c>
      <c r="F129" s="134" t="s">
        <v>293</v>
      </c>
      <c r="G129" s="135" t="s">
        <v>267</v>
      </c>
      <c r="H129" s="136">
        <v>8.8000000000000007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3.6900000000000002E-2</v>
      </c>
      <c r="R129" s="141">
        <f>Q129*H129</f>
        <v>0.32472000000000006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294</v>
      </c>
    </row>
    <row r="130" spans="2:65" s="1" customFormat="1" ht="10.199999999999999">
      <c r="B130" s="33"/>
      <c r="D130" s="160" t="s">
        <v>256</v>
      </c>
      <c r="F130" s="161" t="s">
        <v>295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2554</v>
      </c>
      <c r="H131" s="152">
        <v>8.8000000000000007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16.5" customHeight="1">
      <c r="B132" s="33"/>
      <c r="C132" s="132" t="s">
        <v>8</v>
      </c>
      <c r="D132" s="132" t="s">
        <v>171</v>
      </c>
      <c r="E132" s="133" t="s">
        <v>1140</v>
      </c>
      <c r="F132" s="134" t="s">
        <v>1141</v>
      </c>
      <c r="G132" s="135" t="s">
        <v>253</v>
      </c>
      <c r="H132" s="136">
        <v>568.5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2555</v>
      </c>
    </row>
    <row r="133" spans="2:65" s="1" customFormat="1" ht="10.199999999999999">
      <c r="B133" s="33"/>
      <c r="D133" s="160" t="s">
        <v>256</v>
      </c>
      <c r="F133" s="161" t="s">
        <v>1143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2556</v>
      </c>
      <c r="H134" s="152">
        <v>568.5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16.5" customHeight="1">
      <c r="B135" s="33"/>
      <c r="C135" s="132" t="s">
        <v>322</v>
      </c>
      <c r="D135" s="132" t="s">
        <v>171</v>
      </c>
      <c r="E135" s="133" t="s">
        <v>1939</v>
      </c>
      <c r="F135" s="134" t="s">
        <v>1940</v>
      </c>
      <c r="G135" s="135" t="s">
        <v>253</v>
      </c>
      <c r="H135" s="136">
        <v>1320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2557</v>
      </c>
    </row>
    <row r="136" spans="2:65" s="1" customFormat="1" ht="10.199999999999999">
      <c r="B136" s="33"/>
      <c r="D136" s="160" t="s">
        <v>256</v>
      </c>
      <c r="F136" s="161" t="s">
        <v>1942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2558</v>
      </c>
      <c r="H137" s="152">
        <v>1320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1954</v>
      </c>
      <c r="F138" s="134" t="s">
        <v>1955</v>
      </c>
      <c r="G138" s="135" t="s">
        <v>225</v>
      </c>
      <c r="H138" s="136">
        <v>0.58899999999999997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2559</v>
      </c>
    </row>
    <row r="139" spans="2:65" s="1" customFormat="1" ht="10.199999999999999">
      <c r="B139" s="33"/>
      <c r="D139" s="160" t="s">
        <v>256</v>
      </c>
      <c r="F139" s="161" t="s">
        <v>1957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2560</v>
      </c>
      <c r="H140" s="152">
        <v>0.58899999999999997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3" customFormat="1" ht="10.199999999999999">
      <c r="B141" s="162"/>
      <c r="D141" s="145" t="s">
        <v>182</v>
      </c>
      <c r="E141" s="163" t="s">
        <v>44</v>
      </c>
      <c r="F141" s="164" t="s">
        <v>264</v>
      </c>
      <c r="H141" s="165">
        <v>0.58899999999999997</v>
      </c>
      <c r="I141" s="166"/>
      <c r="L141" s="162"/>
      <c r="M141" s="167"/>
      <c r="T141" s="168"/>
      <c r="AT141" s="163" t="s">
        <v>182</v>
      </c>
      <c r="AU141" s="163" t="s">
        <v>21</v>
      </c>
      <c r="AV141" s="13" t="s">
        <v>187</v>
      </c>
      <c r="AW141" s="13" t="s">
        <v>42</v>
      </c>
      <c r="AX141" s="13" t="s">
        <v>90</v>
      </c>
      <c r="AY141" s="163" t="s">
        <v>168</v>
      </c>
    </row>
    <row r="142" spans="2:65" s="1" customFormat="1" ht="24.15" customHeight="1">
      <c r="B142" s="33"/>
      <c r="C142" s="132" t="s">
        <v>334</v>
      </c>
      <c r="D142" s="132" t="s">
        <v>171</v>
      </c>
      <c r="E142" s="133" t="s">
        <v>297</v>
      </c>
      <c r="F142" s="134" t="s">
        <v>298</v>
      </c>
      <c r="G142" s="135" t="s">
        <v>225</v>
      </c>
      <c r="H142" s="136">
        <v>782.202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299</v>
      </c>
    </row>
    <row r="143" spans="2:65" s="1" customFormat="1" ht="10.199999999999999">
      <c r="B143" s="33"/>
      <c r="D143" s="160" t="s">
        <v>256</v>
      </c>
      <c r="F143" s="161" t="s">
        <v>300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2561</v>
      </c>
      <c r="H144" s="152">
        <v>1077.57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2562</v>
      </c>
      <c r="H145" s="152">
        <v>-48.613999999999997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2563</v>
      </c>
      <c r="H146" s="152">
        <v>19.8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2564</v>
      </c>
      <c r="H147" s="152">
        <v>-3.843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2565</v>
      </c>
      <c r="H148" s="152">
        <v>-18.760999999999999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2566</v>
      </c>
      <c r="H149" s="152">
        <v>-48.4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82</v>
      </c>
      <c r="AY149" s="150" t="s">
        <v>168</v>
      </c>
    </row>
    <row r="150" spans="2:65" s="14" customFormat="1" ht="10.199999999999999">
      <c r="B150" s="169"/>
      <c r="D150" s="145" t="s">
        <v>182</v>
      </c>
      <c r="E150" s="170" t="s">
        <v>59</v>
      </c>
      <c r="F150" s="171" t="s">
        <v>305</v>
      </c>
      <c r="H150" s="172">
        <v>977.75199999999995</v>
      </c>
      <c r="I150" s="173"/>
      <c r="L150" s="169"/>
      <c r="M150" s="174"/>
      <c r="T150" s="175"/>
      <c r="AT150" s="170" t="s">
        <v>182</v>
      </c>
      <c r="AU150" s="170" t="s">
        <v>21</v>
      </c>
      <c r="AV150" s="14" t="s">
        <v>183</v>
      </c>
      <c r="AW150" s="14" t="s">
        <v>42</v>
      </c>
      <c r="AX150" s="14" t="s">
        <v>82</v>
      </c>
      <c r="AY150" s="170" t="s">
        <v>168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306</v>
      </c>
      <c r="H151" s="152">
        <v>782.202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3" customHeight="1">
      <c r="B152" s="33"/>
      <c r="C152" s="132" t="s">
        <v>339</v>
      </c>
      <c r="D152" s="132" t="s">
        <v>171</v>
      </c>
      <c r="E152" s="133" t="s">
        <v>307</v>
      </c>
      <c r="F152" s="134" t="s">
        <v>308</v>
      </c>
      <c r="G152" s="135" t="s">
        <v>225</v>
      </c>
      <c r="H152" s="136">
        <v>97.775000000000006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309</v>
      </c>
    </row>
    <row r="153" spans="2:65" s="1" customFormat="1" ht="10.199999999999999">
      <c r="B153" s="33"/>
      <c r="D153" s="160" t="s">
        <v>256</v>
      </c>
      <c r="F153" s="161" t="s">
        <v>310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2567</v>
      </c>
      <c r="H154" s="152">
        <v>97.775000000000006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33" customHeight="1">
      <c r="B155" s="33"/>
      <c r="C155" s="132" t="s">
        <v>344</v>
      </c>
      <c r="D155" s="132" t="s">
        <v>171</v>
      </c>
      <c r="E155" s="133" t="s">
        <v>312</v>
      </c>
      <c r="F155" s="134" t="s">
        <v>313</v>
      </c>
      <c r="G155" s="135" t="s">
        <v>225</v>
      </c>
      <c r="H155" s="136">
        <v>48.887999999999998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314</v>
      </c>
    </row>
    <row r="156" spans="2:65" s="1" customFormat="1" ht="10.199999999999999">
      <c r="B156" s="33"/>
      <c r="D156" s="160" t="s">
        <v>256</v>
      </c>
      <c r="F156" s="161" t="s">
        <v>315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1157</v>
      </c>
      <c r="H157" s="152">
        <v>48.887999999999998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33" customHeight="1">
      <c r="B158" s="33"/>
      <c r="C158" s="132" t="s">
        <v>350</v>
      </c>
      <c r="D158" s="132" t="s">
        <v>171</v>
      </c>
      <c r="E158" s="133" t="s">
        <v>1158</v>
      </c>
      <c r="F158" s="134" t="s">
        <v>1159</v>
      </c>
      <c r="G158" s="135" t="s">
        <v>225</v>
      </c>
      <c r="H158" s="136">
        <v>48.887999999999998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2568</v>
      </c>
    </row>
    <row r="159" spans="2:65" s="1" customFormat="1" ht="10.199999999999999">
      <c r="B159" s="33"/>
      <c r="D159" s="160" t="s">
        <v>256</v>
      </c>
      <c r="F159" s="161" t="s">
        <v>1161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1162</v>
      </c>
      <c r="H160" s="152">
        <v>48.887999999999998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356</v>
      </c>
      <c r="D161" s="132" t="s">
        <v>171</v>
      </c>
      <c r="E161" s="133" t="s">
        <v>317</v>
      </c>
      <c r="F161" s="134" t="s">
        <v>318</v>
      </c>
      <c r="G161" s="135" t="s">
        <v>225</v>
      </c>
      <c r="H161" s="136">
        <v>24.75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319</v>
      </c>
    </row>
    <row r="162" spans="2:65" s="1" customFormat="1" ht="10.199999999999999">
      <c r="B162" s="33"/>
      <c r="D162" s="160" t="s">
        <v>256</v>
      </c>
      <c r="F162" s="161" t="s">
        <v>320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2569</v>
      </c>
      <c r="H163" s="152">
        <v>24.75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90</v>
      </c>
      <c r="AY163" s="150" t="s">
        <v>168</v>
      </c>
    </row>
    <row r="164" spans="2:65" s="1" customFormat="1" ht="21.75" customHeight="1">
      <c r="B164" s="33"/>
      <c r="C164" s="132" t="s">
        <v>362</v>
      </c>
      <c r="D164" s="132" t="s">
        <v>171</v>
      </c>
      <c r="E164" s="133" t="s">
        <v>323</v>
      </c>
      <c r="F164" s="134" t="s">
        <v>324</v>
      </c>
      <c r="G164" s="135" t="s">
        <v>253</v>
      </c>
      <c r="H164" s="136">
        <v>44</v>
      </c>
      <c r="I164" s="137"/>
      <c r="J164" s="138">
        <f>ROUND(I164*H164,2)</f>
        <v>0</v>
      </c>
      <c r="K164" s="134" t="s">
        <v>254</v>
      </c>
      <c r="L164" s="33"/>
      <c r="M164" s="139" t="s">
        <v>44</v>
      </c>
      <c r="N164" s="140" t="s">
        <v>53</v>
      </c>
      <c r="P164" s="141">
        <f>O164*H164</f>
        <v>0</v>
      </c>
      <c r="Q164" s="141">
        <v>8.4000000000000003E-4</v>
      </c>
      <c r="R164" s="141">
        <f>Q164*H164</f>
        <v>3.696E-2</v>
      </c>
      <c r="S164" s="141">
        <v>0</v>
      </c>
      <c r="T164" s="142">
        <f>S164*H164</f>
        <v>0</v>
      </c>
      <c r="AR164" s="143" t="s">
        <v>187</v>
      </c>
      <c r="AT164" s="143" t="s">
        <v>171</v>
      </c>
      <c r="AU164" s="143" t="s">
        <v>21</v>
      </c>
      <c r="AY164" s="17" t="s">
        <v>168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90</v>
      </c>
      <c r="BK164" s="144">
        <f>ROUND(I164*H164,2)</f>
        <v>0</v>
      </c>
      <c r="BL164" s="17" t="s">
        <v>187</v>
      </c>
      <c r="BM164" s="143" t="s">
        <v>325</v>
      </c>
    </row>
    <row r="165" spans="2:65" s="1" customFormat="1" ht="10.199999999999999">
      <c r="B165" s="33"/>
      <c r="D165" s="160" t="s">
        <v>256</v>
      </c>
      <c r="F165" s="161" t="s">
        <v>326</v>
      </c>
      <c r="I165" s="147"/>
      <c r="L165" s="33"/>
      <c r="M165" s="148"/>
      <c r="T165" s="54"/>
      <c r="AT165" s="17" t="s">
        <v>256</v>
      </c>
      <c r="AU165" s="17" t="s">
        <v>21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2570</v>
      </c>
      <c r="H166" s="152">
        <v>44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90</v>
      </c>
      <c r="AY166" s="150" t="s">
        <v>168</v>
      </c>
    </row>
    <row r="167" spans="2:65" s="1" customFormat="1" ht="24.15" customHeight="1">
      <c r="B167" s="33"/>
      <c r="C167" s="132" t="s">
        <v>7</v>
      </c>
      <c r="D167" s="132" t="s">
        <v>171</v>
      </c>
      <c r="E167" s="133" t="s">
        <v>329</v>
      </c>
      <c r="F167" s="134" t="s">
        <v>330</v>
      </c>
      <c r="G167" s="135" t="s">
        <v>253</v>
      </c>
      <c r="H167" s="136">
        <v>1999.9</v>
      </c>
      <c r="I167" s="137"/>
      <c r="J167" s="138">
        <f>ROUND(I167*H167,2)</f>
        <v>0</v>
      </c>
      <c r="K167" s="134" t="s">
        <v>254</v>
      </c>
      <c r="L167" s="33"/>
      <c r="M167" s="139" t="s">
        <v>44</v>
      </c>
      <c r="N167" s="140" t="s">
        <v>53</v>
      </c>
      <c r="P167" s="141">
        <f>O167*H167</f>
        <v>0</v>
      </c>
      <c r="Q167" s="141">
        <v>8.4999999999999995E-4</v>
      </c>
      <c r="R167" s="141">
        <f>Q167*H167</f>
        <v>1.6999150000000001</v>
      </c>
      <c r="S167" s="141">
        <v>0</v>
      </c>
      <c r="T167" s="142">
        <f>S167*H167</f>
        <v>0</v>
      </c>
      <c r="AR167" s="143" t="s">
        <v>187</v>
      </c>
      <c r="AT167" s="143" t="s">
        <v>171</v>
      </c>
      <c r="AU167" s="143" t="s">
        <v>21</v>
      </c>
      <c r="AY167" s="17" t="s">
        <v>168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7" t="s">
        <v>90</v>
      </c>
      <c r="BK167" s="144">
        <f>ROUND(I167*H167,2)</f>
        <v>0</v>
      </c>
      <c r="BL167" s="17" t="s">
        <v>187</v>
      </c>
      <c r="BM167" s="143" t="s">
        <v>331</v>
      </c>
    </row>
    <row r="168" spans="2:65" s="1" customFormat="1" ht="10.199999999999999">
      <c r="B168" s="33"/>
      <c r="D168" s="160" t="s">
        <v>256</v>
      </c>
      <c r="F168" s="161" t="s">
        <v>332</v>
      </c>
      <c r="I168" s="147"/>
      <c r="L168" s="33"/>
      <c r="M168" s="148"/>
      <c r="T168" s="54"/>
      <c r="AT168" s="17" t="s">
        <v>256</v>
      </c>
      <c r="AU168" s="17" t="s">
        <v>21</v>
      </c>
    </row>
    <row r="169" spans="2:65" s="12" customFormat="1" ht="10.199999999999999">
      <c r="B169" s="149"/>
      <c r="D169" s="145" t="s">
        <v>182</v>
      </c>
      <c r="E169" s="150" t="s">
        <v>44</v>
      </c>
      <c r="F169" s="151" t="s">
        <v>2571</v>
      </c>
      <c r="H169" s="152">
        <v>1999.9</v>
      </c>
      <c r="I169" s="153"/>
      <c r="L169" s="149"/>
      <c r="M169" s="154"/>
      <c r="T169" s="155"/>
      <c r="AT169" s="150" t="s">
        <v>182</v>
      </c>
      <c r="AU169" s="150" t="s">
        <v>21</v>
      </c>
      <c r="AV169" s="12" t="s">
        <v>21</v>
      </c>
      <c r="AW169" s="12" t="s">
        <v>42</v>
      </c>
      <c r="AX169" s="12" t="s">
        <v>90</v>
      </c>
      <c r="AY169" s="150" t="s">
        <v>168</v>
      </c>
    </row>
    <row r="170" spans="2:65" s="1" customFormat="1" ht="24.15" customHeight="1">
      <c r="B170" s="33"/>
      <c r="C170" s="132" t="s">
        <v>375</v>
      </c>
      <c r="D170" s="132" t="s">
        <v>171</v>
      </c>
      <c r="E170" s="133" t="s">
        <v>335</v>
      </c>
      <c r="F170" s="134" t="s">
        <v>336</v>
      </c>
      <c r="G170" s="135" t="s">
        <v>253</v>
      </c>
      <c r="H170" s="136">
        <v>44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337</v>
      </c>
    </row>
    <row r="171" spans="2:65" s="1" customFormat="1" ht="10.199999999999999">
      <c r="B171" s="33"/>
      <c r="D171" s="160" t="s">
        <v>256</v>
      </c>
      <c r="F171" s="161" t="s">
        <v>338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2570</v>
      </c>
      <c r="H172" s="152">
        <v>44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90</v>
      </c>
      <c r="AY172" s="150" t="s">
        <v>168</v>
      </c>
    </row>
    <row r="173" spans="2:65" s="1" customFormat="1" ht="24.15" customHeight="1">
      <c r="B173" s="33"/>
      <c r="C173" s="132" t="s">
        <v>385</v>
      </c>
      <c r="D173" s="132" t="s">
        <v>171</v>
      </c>
      <c r="E173" s="133" t="s">
        <v>340</v>
      </c>
      <c r="F173" s="134" t="s">
        <v>341</v>
      </c>
      <c r="G173" s="135" t="s">
        <v>253</v>
      </c>
      <c r="H173" s="136">
        <v>1999.9</v>
      </c>
      <c r="I173" s="137"/>
      <c r="J173" s="138">
        <f>ROUND(I173*H173,2)</f>
        <v>0</v>
      </c>
      <c r="K173" s="134" t="s">
        <v>254</v>
      </c>
      <c r="L173" s="33"/>
      <c r="M173" s="139" t="s">
        <v>44</v>
      </c>
      <c r="N173" s="140" t="s">
        <v>53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187</v>
      </c>
      <c r="AT173" s="143" t="s">
        <v>171</v>
      </c>
      <c r="AU173" s="143" t="s">
        <v>21</v>
      </c>
      <c r="AY173" s="17" t="s">
        <v>168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90</v>
      </c>
      <c r="BK173" s="144">
        <f>ROUND(I173*H173,2)</f>
        <v>0</v>
      </c>
      <c r="BL173" s="17" t="s">
        <v>187</v>
      </c>
      <c r="BM173" s="143" t="s">
        <v>342</v>
      </c>
    </row>
    <row r="174" spans="2:65" s="1" customFormat="1" ht="10.199999999999999">
      <c r="B174" s="33"/>
      <c r="D174" s="160" t="s">
        <v>256</v>
      </c>
      <c r="F174" s="161" t="s">
        <v>343</v>
      </c>
      <c r="I174" s="147"/>
      <c r="L174" s="33"/>
      <c r="M174" s="148"/>
      <c r="T174" s="54"/>
      <c r="AT174" s="17" t="s">
        <v>256</v>
      </c>
      <c r="AU174" s="17" t="s">
        <v>21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2571</v>
      </c>
      <c r="H175" s="152">
        <v>1999.9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90</v>
      </c>
      <c r="AY175" s="150" t="s">
        <v>168</v>
      </c>
    </row>
    <row r="176" spans="2:65" s="1" customFormat="1" ht="37.799999999999997" customHeight="1">
      <c r="B176" s="33"/>
      <c r="C176" s="132" t="s">
        <v>394</v>
      </c>
      <c r="D176" s="132" t="s">
        <v>171</v>
      </c>
      <c r="E176" s="133" t="s">
        <v>345</v>
      </c>
      <c r="F176" s="134" t="s">
        <v>346</v>
      </c>
      <c r="G176" s="135" t="s">
        <v>225</v>
      </c>
      <c r="H176" s="136">
        <v>1222.2059999999999</v>
      </c>
      <c r="I176" s="137"/>
      <c r="J176" s="138">
        <f>ROUND(I176*H176,2)</f>
        <v>0</v>
      </c>
      <c r="K176" s="134" t="s">
        <v>254</v>
      </c>
      <c r="L176" s="33"/>
      <c r="M176" s="139" t="s">
        <v>44</v>
      </c>
      <c r="N176" s="140" t="s">
        <v>53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187</v>
      </c>
      <c r="AT176" s="143" t="s">
        <v>171</v>
      </c>
      <c r="AU176" s="143" t="s">
        <v>21</v>
      </c>
      <c r="AY176" s="17" t="s">
        <v>168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7" t="s">
        <v>90</v>
      </c>
      <c r="BK176" s="144">
        <f>ROUND(I176*H176,2)</f>
        <v>0</v>
      </c>
      <c r="BL176" s="17" t="s">
        <v>187</v>
      </c>
      <c r="BM176" s="143" t="s">
        <v>347</v>
      </c>
    </row>
    <row r="177" spans="2:65" s="1" customFormat="1" ht="10.199999999999999">
      <c r="B177" s="33"/>
      <c r="D177" s="160" t="s">
        <v>256</v>
      </c>
      <c r="F177" s="161" t="s">
        <v>348</v>
      </c>
      <c r="I177" s="147"/>
      <c r="L177" s="33"/>
      <c r="M177" s="148"/>
      <c r="T177" s="54"/>
      <c r="AT177" s="17" t="s">
        <v>256</v>
      </c>
      <c r="AU177" s="17" t="s">
        <v>21</v>
      </c>
    </row>
    <row r="178" spans="2:65" s="12" customFormat="1" ht="10.199999999999999">
      <c r="B178" s="149"/>
      <c r="D178" s="145" t="s">
        <v>182</v>
      </c>
      <c r="E178" s="150" t="s">
        <v>44</v>
      </c>
      <c r="F178" s="151" t="s">
        <v>349</v>
      </c>
      <c r="H178" s="152">
        <v>1222.2059999999999</v>
      </c>
      <c r="I178" s="153"/>
      <c r="L178" s="149"/>
      <c r="M178" s="154"/>
      <c r="T178" s="155"/>
      <c r="AT178" s="150" t="s">
        <v>182</v>
      </c>
      <c r="AU178" s="150" t="s">
        <v>21</v>
      </c>
      <c r="AV178" s="12" t="s">
        <v>21</v>
      </c>
      <c r="AW178" s="12" t="s">
        <v>42</v>
      </c>
      <c r="AX178" s="12" t="s">
        <v>90</v>
      </c>
      <c r="AY178" s="150" t="s">
        <v>168</v>
      </c>
    </row>
    <row r="179" spans="2:65" s="1" customFormat="1" ht="37.799999999999997" customHeight="1">
      <c r="B179" s="33"/>
      <c r="C179" s="132" t="s">
        <v>402</v>
      </c>
      <c r="D179" s="132" t="s">
        <v>171</v>
      </c>
      <c r="E179" s="133" t="s">
        <v>351</v>
      </c>
      <c r="F179" s="134" t="s">
        <v>352</v>
      </c>
      <c r="G179" s="135" t="s">
        <v>225</v>
      </c>
      <c r="H179" s="136">
        <v>366.649</v>
      </c>
      <c r="I179" s="137"/>
      <c r="J179" s="138">
        <f>ROUND(I179*H179,2)</f>
        <v>0</v>
      </c>
      <c r="K179" s="134" t="s">
        <v>254</v>
      </c>
      <c r="L179" s="33"/>
      <c r="M179" s="139" t="s">
        <v>44</v>
      </c>
      <c r="N179" s="140" t="s">
        <v>53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187</v>
      </c>
      <c r="AT179" s="143" t="s">
        <v>171</v>
      </c>
      <c r="AU179" s="143" t="s">
        <v>21</v>
      </c>
      <c r="AY179" s="17" t="s">
        <v>168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90</v>
      </c>
      <c r="BK179" s="144">
        <f>ROUND(I179*H179,2)</f>
        <v>0</v>
      </c>
      <c r="BL179" s="17" t="s">
        <v>187</v>
      </c>
      <c r="BM179" s="143" t="s">
        <v>353</v>
      </c>
    </row>
    <row r="180" spans="2:65" s="1" customFormat="1" ht="10.199999999999999">
      <c r="B180" s="33"/>
      <c r="D180" s="160" t="s">
        <v>256</v>
      </c>
      <c r="F180" s="161" t="s">
        <v>354</v>
      </c>
      <c r="I180" s="147"/>
      <c r="L180" s="33"/>
      <c r="M180" s="148"/>
      <c r="T180" s="54"/>
      <c r="AT180" s="17" t="s">
        <v>256</v>
      </c>
      <c r="AU180" s="17" t="s">
        <v>21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355</v>
      </c>
      <c r="H181" s="152">
        <v>366.649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90</v>
      </c>
      <c r="AY181" s="150" t="s">
        <v>168</v>
      </c>
    </row>
    <row r="182" spans="2:65" s="1" customFormat="1" ht="24.15" customHeight="1">
      <c r="B182" s="33"/>
      <c r="C182" s="132" t="s">
        <v>408</v>
      </c>
      <c r="D182" s="132" t="s">
        <v>171</v>
      </c>
      <c r="E182" s="133" t="s">
        <v>357</v>
      </c>
      <c r="F182" s="134" t="s">
        <v>358</v>
      </c>
      <c r="G182" s="135" t="s">
        <v>225</v>
      </c>
      <c r="H182" s="136">
        <v>611.10299999999995</v>
      </c>
      <c r="I182" s="137"/>
      <c r="J182" s="138">
        <f>ROUND(I182*H182,2)</f>
        <v>0</v>
      </c>
      <c r="K182" s="134" t="s">
        <v>254</v>
      </c>
      <c r="L182" s="33"/>
      <c r="M182" s="139" t="s">
        <v>44</v>
      </c>
      <c r="N182" s="140" t="s">
        <v>53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187</v>
      </c>
      <c r="AT182" s="143" t="s">
        <v>171</v>
      </c>
      <c r="AU182" s="143" t="s">
        <v>21</v>
      </c>
      <c r="AY182" s="17" t="s">
        <v>168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7" t="s">
        <v>90</v>
      </c>
      <c r="BK182" s="144">
        <f>ROUND(I182*H182,2)</f>
        <v>0</v>
      </c>
      <c r="BL182" s="17" t="s">
        <v>187</v>
      </c>
      <c r="BM182" s="143" t="s">
        <v>359</v>
      </c>
    </row>
    <row r="183" spans="2:65" s="1" customFormat="1" ht="10.199999999999999">
      <c r="B183" s="33"/>
      <c r="D183" s="160" t="s">
        <v>256</v>
      </c>
      <c r="F183" s="161" t="s">
        <v>360</v>
      </c>
      <c r="I183" s="147"/>
      <c r="L183" s="33"/>
      <c r="M183" s="148"/>
      <c r="T183" s="54"/>
      <c r="AT183" s="17" t="s">
        <v>256</v>
      </c>
      <c r="AU183" s="17" t="s">
        <v>21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361</v>
      </c>
      <c r="H184" s="152">
        <v>611.10299999999995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" customFormat="1" ht="24.15" customHeight="1">
      <c r="B185" s="33"/>
      <c r="C185" s="132" t="s">
        <v>414</v>
      </c>
      <c r="D185" s="132" t="s">
        <v>171</v>
      </c>
      <c r="E185" s="133" t="s">
        <v>363</v>
      </c>
      <c r="F185" s="134" t="s">
        <v>364</v>
      </c>
      <c r="G185" s="135" t="s">
        <v>365</v>
      </c>
      <c r="H185" s="136">
        <v>733.298</v>
      </c>
      <c r="I185" s="137"/>
      <c r="J185" s="138">
        <f>ROUND(I185*H185,2)</f>
        <v>0</v>
      </c>
      <c r="K185" s="134" t="s">
        <v>254</v>
      </c>
      <c r="L185" s="33"/>
      <c r="M185" s="139" t="s">
        <v>44</v>
      </c>
      <c r="N185" s="140" t="s">
        <v>53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187</v>
      </c>
      <c r="AT185" s="143" t="s">
        <v>171</v>
      </c>
      <c r="AU185" s="143" t="s">
        <v>21</v>
      </c>
      <c r="AY185" s="17" t="s">
        <v>168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90</v>
      </c>
      <c r="BK185" s="144">
        <f>ROUND(I185*H185,2)</f>
        <v>0</v>
      </c>
      <c r="BL185" s="17" t="s">
        <v>187</v>
      </c>
      <c r="BM185" s="143" t="s">
        <v>366</v>
      </c>
    </row>
    <row r="186" spans="2:65" s="1" customFormat="1" ht="10.199999999999999">
      <c r="B186" s="33"/>
      <c r="D186" s="160" t="s">
        <v>256</v>
      </c>
      <c r="F186" s="161" t="s">
        <v>367</v>
      </c>
      <c r="I186" s="147"/>
      <c r="L186" s="33"/>
      <c r="M186" s="148"/>
      <c r="T186" s="54"/>
      <c r="AT186" s="17" t="s">
        <v>256</v>
      </c>
      <c r="AU186" s="17" t="s">
        <v>21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368</v>
      </c>
      <c r="H187" s="152">
        <v>733.298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90</v>
      </c>
      <c r="AY187" s="150" t="s">
        <v>168</v>
      </c>
    </row>
    <row r="188" spans="2:65" s="1" customFormat="1" ht="24.15" customHeight="1">
      <c r="B188" s="33"/>
      <c r="C188" s="132" t="s">
        <v>420</v>
      </c>
      <c r="D188" s="132" t="s">
        <v>171</v>
      </c>
      <c r="E188" s="133" t="s">
        <v>369</v>
      </c>
      <c r="F188" s="134" t="s">
        <v>370</v>
      </c>
      <c r="G188" s="135" t="s">
        <v>225</v>
      </c>
      <c r="H188" s="136">
        <v>366.649</v>
      </c>
      <c r="I188" s="137"/>
      <c r="J188" s="138">
        <f>ROUND(I188*H188,2)</f>
        <v>0</v>
      </c>
      <c r="K188" s="134" t="s">
        <v>254</v>
      </c>
      <c r="L188" s="33"/>
      <c r="M188" s="139" t="s">
        <v>44</v>
      </c>
      <c r="N188" s="140" t="s">
        <v>53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187</v>
      </c>
      <c r="AT188" s="143" t="s">
        <v>171</v>
      </c>
      <c r="AU188" s="143" t="s">
        <v>21</v>
      </c>
      <c r="AY188" s="17" t="s">
        <v>168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90</v>
      </c>
      <c r="BK188" s="144">
        <f>ROUND(I188*H188,2)</f>
        <v>0</v>
      </c>
      <c r="BL188" s="17" t="s">
        <v>187</v>
      </c>
      <c r="BM188" s="143" t="s">
        <v>371</v>
      </c>
    </row>
    <row r="189" spans="2:65" s="1" customFormat="1" ht="10.199999999999999">
      <c r="B189" s="33"/>
      <c r="D189" s="160" t="s">
        <v>256</v>
      </c>
      <c r="F189" s="161" t="s">
        <v>372</v>
      </c>
      <c r="I189" s="147"/>
      <c r="L189" s="33"/>
      <c r="M189" s="148"/>
      <c r="T189" s="54"/>
      <c r="AT189" s="17" t="s">
        <v>256</v>
      </c>
      <c r="AU189" s="17" t="s">
        <v>21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59</v>
      </c>
      <c r="H190" s="152">
        <v>977.75199999999995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373</v>
      </c>
      <c r="H191" s="152">
        <v>-702.553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82</v>
      </c>
      <c r="AY191" s="150" t="s">
        <v>168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374</v>
      </c>
      <c r="H192" s="152">
        <v>91.45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82</v>
      </c>
      <c r="AY192" s="150" t="s">
        <v>168</v>
      </c>
    </row>
    <row r="193" spans="2:65" s="13" customFormat="1" ht="10.199999999999999">
      <c r="B193" s="162"/>
      <c r="D193" s="145" t="s">
        <v>182</v>
      </c>
      <c r="E193" s="163" t="s">
        <v>227</v>
      </c>
      <c r="F193" s="164" t="s">
        <v>264</v>
      </c>
      <c r="H193" s="165">
        <v>366.64899999999994</v>
      </c>
      <c r="I193" s="166"/>
      <c r="L193" s="162"/>
      <c r="M193" s="167"/>
      <c r="T193" s="168"/>
      <c r="AT193" s="163" t="s">
        <v>182</v>
      </c>
      <c r="AU193" s="163" t="s">
        <v>21</v>
      </c>
      <c r="AV193" s="13" t="s">
        <v>187</v>
      </c>
      <c r="AW193" s="13" t="s">
        <v>42</v>
      </c>
      <c r="AX193" s="13" t="s">
        <v>90</v>
      </c>
      <c r="AY193" s="163" t="s">
        <v>168</v>
      </c>
    </row>
    <row r="194" spans="2:65" s="1" customFormat="1" ht="24.15" customHeight="1">
      <c r="B194" s="33"/>
      <c r="C194" s="132" t="s">
        <v>427</v>
      </c>
      <c r="D194" s="132" t="s">
        <v>171</v>
      </c>
      <c r="E194" s="133" t="s">
        <v>376</v>
      </c>
      <c r="F194" s="134" t="s">
        <v>377</v>
      </c>
      <c r="G194" s="135" t="s">
        <v>225</v>
      </c>
      <c r="H194" s="136">
        <v>702.553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378</v>
      </c>
    </row>
    <row r="195" spans="2:65" s="1" customFormat="1" ht="10.199999999999999">
      <c r="B195" s="33"/>
      <c r="D195" s="160" t="s">
        <v>256</v>
      </c>
      <c r="F195" s="161" t="s">
        <v>379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59</v>
      </c>
      <c r="H196" s="152">
        <v>977.75199999999995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2572</v>
      </c>
      <c r="H197" s="152">
        <v>-166.21600000000001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2573</v>
      </c>
      <c r="H198" s="152">
        <v>-57.759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2574</v>
      </c>
      <c r="H199" s="152">
        <v>-4.4550000000000001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2575</v>
      </c>
      <c r="H200" s="152">
        <v>-8.25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2576</v>
      </c>
      <c r="H201" s="152">
        <v>-37.529000000000003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82</v>
      </c>
      <c r="AY201" s="150" t="s">
        <v>168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2577</v>
      </c>
      <c r="H202" s="152">
        <v>-0.99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82</v>
      </c>
      <c r="AY202" s="150" t="s">
        <v>168</v>
      </c>
    </row>
    <row r="203" spans="2:65" s="13" customFormat="1" ht="10.199999999999999">
      <c r="B203" s="162"/>
      <c r="D203" s="145" t="s">
        <v>182</v>
      </c>
      <c r="E203" s="163" t="s">
        <v>232</v>
      </c>
      <c r="F203" s="164" t="s">
        <v>264</v>
      </c>
      <c r="H203" s="165">
        <v>702.55299999999988</v>
      </c>
      <c r="I203" s="166"/>
      <c r="L203" s="162"/>
      <c r="M203" s="167"/>
      <c r="T203" s="168"/>
      <c r="AT203" s="163" t="s">
        <v>182</v>
      </c>
      <c r="AU203" s="163" t="s">
        <v>21</v>
      </c>
      <c r="AV203" s="13" t="s">
        <v>187</v>
      </c>
      <c r="AW203" s="13" t="s">
        <v>42</v>
      </c>
      <c r="AX203" s="13" t="s">
        <v>90</v>
      </c>
      <c r="AY203" s="163" t="s">
        <v>168</v>
      </c>
    </row>
    <row r="204" spans="2:65" s="1" customFormat="1" ht="16.5" customHeight="1">
      <c r="B204" s="33"/>
      <c r="C204" s="176" t="s">
        <v>434</v>
      </c>
      <c r="D204" s="176" t="s">
        <v>386</v>
      </c>
      <c r="E204" s="177" t="s">
        <v>387</v>
      </c>
      <c r="F204" s="178" t="s">
        <v>388</v>
      </c>
      <c r="G204" s="179" t="s">
        <v>365</v>
      </c>
      <c r="H204" s="180">
        <v>152.72200000000001</v>
      </c>
      <c r="I204" s="181"/>
      <c r="J204" s="182">
        <f>ROUND(I204*H204,2)</f>
        <v>0</v>
      </c>
      <c r="K204" s="178" t="s">
        <v>254</v>
      </c>
      <c r="L204" s="183"/>
      <c r="M204" s="184" t="s">
        <v>44</v>
      </c>
      <c r="N204" s="185" t="s">
        <v>53</v>
      </c>
      <c r="P204" s="141">
        <f>O204*H204</f>
        <v>0</v>
      </c>
      <c r="Q204" s="141">
        <v>1</v>
      </c>
      <c r="R204" s="141">
        <f>Q204*H204</f>
        <v>152.72200000000001</v>
      </c>
      <c r="S204" s="141">
        <v>0</v>
      </c>
      <c r="T204" s="142">
        <f>S204*H204</f>
        <v>0</v>
      </c>
      <c r="AR204" s="143" t="s">
        <v>204</v>
      </c>
      <c r="AT204" s="143" t="s">
        <v>386</v>
      </c>
      <c r="AU204" s="143" t="s">
        <v>21</v>
      </c>
      <c r="AY204" s="17" t="s">
        <v>168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7" t="s">
        <v>90</v>
      </c>
      <c r="BK204" s="144">
        <f>ROUND(I204*H204,2)</f>
        <v>0</v>
      </c>
      <c r="BL204" s="17" t="s">
        <v>187</v>
      </c>
      <c r="BM204" s="143" t="s">
        <v>389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2578</v>
      </c>
      <c r="H205" s="152">
        <v>12.1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2579</v>
      </c>
      <c r="H206" s="152">
        <v>1.35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2580</v>
      </c>
      <c r="H207" s="152">
        <v>78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4" customFormat="1" ht="10.199999999999999">
      <c r="B208" s="169"/>
      <c r="D208" s="145" t="s">
        <v>182</v>
      </c>
      <c r="E208" s="170" t="s">
        <v>223</v>
      </c>
      <c r="F208" s="171" t="s">
        <v>305</v>
      </c>
      <c r="H208" s="172">
        <v>91.45</v>
      </c>
      <c r="I208" s="173"/>
      <c r="L208" s="169"/>
      <c r="M208" s="174"/>
      <c r="T208" s="175"/>
      <c r="AT208" s="170" t="s">
        <v>182</v>
      </c>
      <c r="AU208" s="170" t="s">
        <v>21</v>
      </c>
      <c r="AV208" s="14" t="s">
        <v>183</v>
      </c>
      <c r="AW208" s="14" t="s">
        <v>42</v>
      </c>
      <c r="AX208" s="14" t="s">
        <v>82</v>
      </c>
      <c r="AY208" s="170" t="s">
        <v>168</v>
      </c>
    </row>
    <row r="209" spans="2:65" s="12" customFormat="1" ht="10.199999999999999">
      <c r="B209" s="149"/>
      <c r="D209" s="145" t="s">
        <v>182</v>
      </c>
      <c r="E209" s="150" t="s">
        <v>44</v>
      </c>
      <c r="F209" s="151" t="s">
        <v>393</v>
      </c>
      <c r="H209" s="152">
        <v>152.72200000000001</v>
      </c>
      <c r="I209" s="153"/>
      <c r="L209" s="149"/>
      <c r="M209" s="154"/>
      <c r="T209" s="155"/>
      <c r="AT209" s="150" t="s">
        <v>182</v>
      </c>
      <c r="AU209" s="150" t="s">
        <v>21</v>
      </c>
      <c r="AV209" s="12" t="s">
        <v>21</v>
      </c>
      <c r="AW209" s="12" t="s">
        <v>42</v>
      </c>
      <c r="AX209" s="12" t="s">
        <v>90</v>
      </c>
      <c r="AY209" s="150" t="s">
        <v>168</v>
      </c>
    </row>
    <row r="210" spans="2:65" s="1" customFormat="1" ht="37.799999999999997" customHeight="1">
      <c r="B210" s="33"/>
      <c r="C210" s="132" t="s">
        <v>439</v>
      </c>
      <c r="D210" s="132" t="s">
        <v>171</v>
      </c>
      <c r="E210" s="133" t="s">
        <v>395</v>
      </c>
      <c r="F210" s="134" t="s">
        <v>396</v>
      </c>
      <c r="G210" s="135" t="s">
        <v>225</v>
      </c>
      <c r="H210" s="136">
        <v>212.846</v>
      </c>
      <c r="I210" s="137"/>
      <c r="J210" s="138">
        <f>ROUND(I210*H210,2)</f>
        <v>0</v>
      </c>
      <c r="K210" s="134" t="s">
        <v>254</v>
      </c>
      <c r="L210" s="33"/>
      <c r="M210" s="139" t="s">
        <v>44</v>
      </c>
      <c r="N210" s="140" t="s">
        <v>53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187</v>
      </c>
      <c r="AT210" s="143" t="s">
        <v>171</v>
      </c>
      <c r="AU210" s="143" t="s">
        <v>21</v>
      </c>
      <c r="AY210" s="17" t="s">
        <v>168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90</v>
      </c>
      <c r="BK210" s="144">
        <f>ROUND(I210*H210,2)</f>
        <v>0</v>
      </c>
      <c r="BL210" s="17" t="s">
        <v>187</v>
      </c>
      <c r="BM210" s="143" t="s">
        <v>397</v>
      </c>
    </row>
    <row r="211" spans="2:65" s="1" customFormat="1" ht="10.199999999999999">
      <c r="B211" s="33"/>
      <c r="D211" s="160" t="s">
        <v>256</v>
      </c>
      <c r="F211" s="161" t="s">
        <v>398</v>
      </c>
      <c r="I211" s="147"/>
      <c r="L211" s="33"/>
      <c r="M211" s="148"/>
      <c r="T211" s="54"/>
      <c r="AT211" s="17" t="s">
        <v>256</v>
      </c>
      <c r="AU211" s="17" t="s">
        <v>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2581</v>
      </c>
      <c r="H212" s="152">
        <v>147.06800000000001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82</v>
      </c>
      <c r="AY212" s="150" t="s">
        <v>168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2582</v>
      </c>
      <c r="H213" s="152">
        <v>53.073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82</v>
      </c>
      <c r="AY213" s="150" t="s">
        <v>168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2583</v>
      </c>
      <c r="H214" s="152">
        <v>4.4550000000000001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82</v>
      </c>
      <c r="AY214" s="150" t="s">
        <v>168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2584</v>
      </c>
      <c r="H215" s="152">
        <v>8.25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82</v>
      </c>
      <c r="AY215" s="150" t="s">
        <v>168</v>
      </c>
    </row>
    <row r="216" spans="2:65" s="13" customFormat="1" ht="10.199999999999999">
      <c r="B216" s="162"/>
      <c r="D216" s="145" t="s">
        <v>182</v>
      </c>
      <c r="E216" s="163" t="s">
        <v>44</v>
      </c>
      <c r="F216" s="164" t="s">
        <v>264</v>
      </c>
      <c r="H216" s="165">
        <v>212.84600000000003</v>
      </c>
      <c r="I216" s="166"/>
      <c r="L216" s="162"/>
      <c r="M216" s="167"/>
      <c r="T216" s="168"/>
      <c r="AT216" s="163" t="s">
        <v>182</v>
      </c>
      <c r="AU216" s="163" t="s">
        <v>21</v>
      </c>
      <c r="AV216" s="13" t="s">
        <v>187</v>
      </c>
      <c r="AW216" s="13" t="s">
        <v>42</v>
      </c>
      <c r="AX216" s="13" t="s">
        <v>90</v>
      </c>
      <c r="AY216" s="163" t="s">
        <v>168</v>
      </c>
    </row>
    <row r="217" spans="2:65" s="1" customFormat="1" ht="16.5" customHeight="1">
      <c r="B217" s="33"/>
      <c r="C217" s="176" t="s">
        <v>443</v>
      </c>
      <c r="D217" s="176" t="s">
        <v>386</v>
      </c>
      <c r="E217" s="177" t="s">
        <v>403</v>
      </c>
      <c r="F217" s="178" t="s">
        <v>404</v>
      </c>
      <c r="G217" s="179" t="s">
        <v>365</v>
      </c>
      <c r="H217" s="180">
        <v>355.45299999999997</v>
      </c>
      <c r="I217" s="181"/>
      <c r="J217" s="182">
        <f>ROUND(I217*H217,2)</f>
        <v>0</v>
      </c>
      <c r="K217" s="178" t="s">
        <v>254</v>
      </c>
      <c r="L217" s="183"/>
      <c r="M217" s="184" t="s">
        <v>44</v>
      </c>
      <c r="N217" s="185" t="s">
        <v>53</v>
      </c>
      <c r="P217" s="141">
        <f>O217*H217</f>
        <v>0</v>
      </c>
      <c r="Q217" s="141">
        <v>1</v>
      </c>
      <c r="R217" s="141">
        <f>Q217*H217</f>
        <v>355.45299999999997</v>
      </c>
      <c r="S217" s="141">
        <v>0</v>
      </c>
      <c r="T217" s="142">
        <f>S217*H217</f>
        <v>0</v>
      </c>
      <c r="AR217" s="143" t="s">
        <v>204</v>
      </c>
      <c r="AT217" s="143" t="s">
        <v>386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405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2585</v>
      </c>
      <c r="H218" s="152">
        <v>355.45299999999997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90</v>
      </c>
      <c r="AY218" s="150" t="s">
        <v>168</v>
      </c>
    </row>
    <row r="219" spans="2:65" s="1" customFormat="1" ht="24.15" customHeight="1">
      <c r="B219" s="33"/>
      <c r="C219" s="132" t="s">
        <v>448</v>
      </c>
      <c r="D219" s="132" t="s">
        <v>171</v>
      </c>
      <c r="E219" s="133" t="s">
        <v>2080</v>
      </c>
      <c r="F219" s="134" t="s">
        <v>2081</v>
      </c>
      <c r="G219" s="135" t="s">
        <v>253</v>
      </c>
      <c r="H219" s="136">
        <v>568.5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2586</v>
      </c>
    </row>
    <row r="220" spans="2:65" s="1" customFormat="1" ht="10.199999999999999">
      <c r="B220" s="33"/>
      <c r="D220" s="160" t="s">
        <v>256</v>
      </c>
      <c r="F220" s="161" t="s">
        <v>2083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2556</v>
      </c>
      <c r="H221" s="152">
        <v>568.5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24.15" customHeight="1">
      <c r="B222" s="33"/>
      <c r="C222" s="132" t="s">
        <v>453</v>
      </c>
      <c r="D222" s="132" t="s">
        <v>171</v>
      </c>
      <c r="E222" s="133" t="s">
        <v>2085</v>
      </c>
      <c r="F222" s="134" t="s">
        <v>2086</v>
      </c>
      <c r="G222" s="135" t="s">
        <v>253</v>
      </c>
      <c r="H222" s="136">
        <v>1320</v>
      </c>
      <c r="I222" s="137"/>
      <c r="J222" s="138">
        <f>ROUND(I222*H222,2)</f>
        <v>0</v>
      </c>
      <c r="K222" s="134" t="s">
        <v>254</v>
      </c>
      <c r="L222" s="33"/>
      <c r="M222" s="139" t="s">
        <v>44</v>
      </c>
      <c r="N222" s="140" t="s">
        <v>53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187</v>
      </c>
      <c r="AT222" s="143" t="s">
        <v>171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2587</v>
      </c>
    </row>
    <row r="223" spans="2:65" s="1" customFormat="1" ht="10.199999999999999">
      <c r="B223" s="33"/>
      <c r="D223" s="160" t="s">
        <v>256</v>
      </c>
      <c r="F223" s="161" t="s">
        <v>2088</v>
      </c>
      <c r="I223" s="147"/>
      <c r="L223" s="33"/>
      <c r="M223" s="148"/>
      <c r="T223" s="54"/>
      <c r="AT223" s="17" t="s">
        <v>256</v>
      </c>
      <c r="AU223" s="17" t="s">
        <v>21</v>
      </c>
    </row>
    <row r="224" spans="2:65" s="12" customFormat="1" ht="10.199999999999999">
      <c r="B224" s="149"/>
      <c r="D224" s="145" t="s">
        <v>182</v>
      </c>
      <c r="E224" s="150" t="s">
        <v>44</v>
      </c>
      <c r="F224" s="151" t="s">
        <v>2558</v>
      </c>
      <c r="H224" s="152">
        <v>1320</v>
      </c>
      <c r="I224" s="153"/>
      <c r="L224" s="149"/>
      <c r="M224" s="154"/>
      <c r="T224" s="155"/>
      <c r="AT224" s="150" t="s">
        <v>182</v>
      </c>
      <c r="AU224" s="150" t="s">
        <v>21</v>
      </c>
      <c r="AV224" s="12" t="s">
        <v>21</v>
      </c>
      <c r="AW224" s="12" t="s">
        <v>42</v>
      </c>
      <c r="AX224" s="12" t="s">
        <v>90</v>
      </c>
      <c r="AY224" s="150" t="s">
        <v>168</v>
      </c>
    </row>
    <row r="225" spans="2:65" s="1" customFormat="1" ht="24.15" customHeight="1">
      <c r="B225" s="33"/>
      <c r="C225" s="132" t="s">
        <v>458</v>
      </c>
      <c r="D225" s="132" t="s">
        <v>171</v>
      </c>
      <c r="E225" s="133" t="s">
        <v>1183</v>
      </c>
      <c r="F225" s="134" t="s">
        <v>1184</v>
      </c>
      <c r="G225" s="135" t="s">
        <v>253</v>
      </c>
      <c r="H225" s="136">
        <v>568.5</v>
      </c>
      <c r="I225" s="137"/>
      <c r="J225" s="138">
        <f>ROUND(I225*H225,2)</f>
        <v>0</v>
      </c>
      <c r="K225" s="134" t="s">
        <v>254</v>
      </c>
      <c r="L225" s="33"/>
      <c r="M225" s="139" t="s">
        <v>44</v>
      </c>
      <c r="N225" s="140" t="s">
        <v>53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187</v>
      </c>
      <c r="AT225" s="143" t="s">
        <v>171</v>
      </c>
      <c r="AU225" s="143" t="s">
        <v>21</v>
      </c>
      <c r="AY225" s="17" t="s">
        <v>168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90</v>
      </c>
      <c r="BK225" s="144">
        <f>ROUND(I225*H225,2)</f>
        <v>0</v>
      </c>
      <c r="BL225" s="17" t="s">
        <v>187</v>
      </c>
      <c r="BM225" s="143" t="s">
        <v>2588</v>
      </c>
    </row>
    <row r="226" spans="2:65" s="1" customFormat="1" ht="10.199999999999999">
      <c r="B226" s="33"/>
      <c r="D226" s="160" t="s">
        <v>256</v>
      </c>
      <c r="F226" s="161" t="s">
        <v>1186</v>
      </c>
      <c r="I226" s="147"/>
      <c r="L226" s="33"/>
      <c r="M226" s="148"/>
      <c r="T226" s="54"/>
      <c r="AT226" s="17" t="s">
        <v>256</v>
      </c>
      <c r="AU226" s="17" t="s">
        <v>21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2556</v>
      </c>
      <c r="H227" s="152">
        <v>568.5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90</v>
      </c>
      <c r="AY227" s="150" t="s">
        <v>168</v>
      </c>
    </row>
    <row r="228" spans="2:65" s="1" customFormat="1" ht="16.5" customHeight="1">
      <c r="B228" s="33"/>
      <c r="C228" s="176" t="s">
        <v>464</v>
      </c>
      <c r="D228" s="176" t="s">
        <v>386</v>
      </c>
      <c r="E228" s="177" t="s">
        <v>1187</v>
      </c>
      <c r="F228" s="178" t="s">
        <v>1188</v>
      </c>
      <c r="G228" s="179" t="s">
        <v>1189</v>
      </c>
      <c r="H228" s="180">
        <v>17.055</v>
      </c>
      <c r="I228" s="181"/>
      <c r="J228" s="182">
        <f>ROUND(I228*H228,2)</f>
        <v>0</v>
      </c>
      <c r="K228" s="178" t="s">
        <v>254</v>
      </c>
      <c r="L228" s="183"/>
      <c r="M228" s="184" t="s">
        <v>44</v>
      </c>
      <c r="N228" s="185" t="s">
        <v>53</v>
      </c>
      <c r="P228" s="141">
        <f>O228*H228</f>
        <v>0</v>
      </c>
      <c r="Q228" s="141">
        <v>1E-3</v>
      </c>
      <c r="R228" s="141">
        <f>Q228*H228</f>
        <v>1.7055000000000001E-2</v>
      </c>
      <c r="S228" s="141">
        <v>0</v>
      </c>
      <c r="T228" s="142">
        <f>S228*H228</f>
        <v>0</v>
      </c>
      <c r="AR228" s="143" t="s">
        <v>204</v>
      </c>
      <c r="AT228" s="143" t="s">
        <v>386</v>
      </c>
      <c r="AU228" s="143" t="s">
        <v>21</v>
      </c>
      <c r="AY228" s="17" t="s">
        <v>168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90</v>
      </c>
      <c r="BK228" s="144">
        <f>ROUND(I228*H228,2)</f>
        <v>0</v>
      </c>
      <c r="BL228" s="17" t="s">
        <v>187</v>
      </c>
      <c r="BM228" s="143" t="s">
        <v>2589</v>
      </c>
    </row>
    <row r="229" spans="2:65" s="12" customFormat="1" ht="10.199999999999999">
      <c r="B229" s="149"/>
      <c r="D229" s="145" t="s">
        <v>182</v>
      </c>
      <c r="E229" s="150" t="s">
        <v>44</v>
      </c>
      <c r="F229" s="151" t="s">
        <v>2590</v>
      </c>
      <c r="H229" s="152">
        <v>568.5</v>
      </c>
      <c r="I229" s="153"/>
      <c r="L229" s="149"/>
      <c r="M229" s="154"/>
      <c r="T229" s="155"/>
      <c r="AT229" s="150" t="s">
        <v>182</v>
      </c>
      <c r="AU229" s="150" t="s">
        <v>21</v>
      </c>
      <c r="AV229" s="12" t="s">
        <v>21</v>
      </c>
      <c r="AW229" s="12" t="s">
        <v>42</v>
      </c>
      <c r="AX229" s="12" t="s">
        <v>90</v>
      </c>
      <c r="AY229" s="150" t="s">
        <v>168</v>
      </c>
    </row>
    <row r="230" spans="2:65" s="12" customFormat="1" ht="10.199999999999999">
      <c r="B230" s="149"/>
      <c r="D230" s="145" t="s">
        <v>182</v>
      </c>
      <c r="F230" s="151" t="s">
        <v>2591</v>
      </c>
      <c r="H230" s="152">
        <v>17.055</v>
      </c>
      <c r="I230" s="153"/>
      <c r="L230" s="149"/>
      <c r="M230" s="154"/>
      <c r="T230" s="155"/>
      <c r="AT230" s="150" t="s">
        <v>182</v>
      </c>
      <c r="AU230" s="150" t="s">
        <v>21</v>
      </c>
      <c r="AV230" s="12" t="s">
        <v>21</v>
      </c>
      <c r="AW230" s="12" t="s">
        <v>4</v>
      </c>
      <c r="AX230" s="12" t="s">
        <v>90</v>
      </c>
      <c r="AY230" s="150" t="s">
        <v>168</v>
      </c>
    </row>
    <row r="231" spans="2:65" s="1" customFormat="1" ht="24.15" customHeight="1">
      <c r="B231" s="33"/>
      <c r="C231" s="132" t="s">
        <v>469</v>
      </c>
      <c r="D231" s="132" t="s">
        <v>171</v>
      </c>
      <c r="E231" s="133" t="s">
        <v>2105</v>
      </c>
      <c r="F231" s="134" t="s">
        <v>2106</v>
      </c>
      <c r="G231" s="135" t="s">
        <v>1907</v>
      </c>
      <c r="H231" s="136">
        <v>0.13200000000000001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2592</v>
      </c>
    </row>
    <row r="232" spans="2:65" s="1" customFormat="1" ht="10.199999999999999">
      <c r="B232" s="33"/>
      <c r="D232" s="160" t="s">
        <v>256</v>
      </c>
      <c r="F232" s="161" t="s">
        <v>2108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2593</v>
      </c>
      <c r="H233" s="152">
        <v>0.13200000000000001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90</v>
      </c>
      <c r="AY233" s="150" t="s">
        <v>168</v>
      </c>
    </row>
    <row r="234" spans="2:65" s="1" customFormat="1" ht="16.5" customHeight="1">
      <c r="B234" s="33"/>
      <c r="C234" s="176" t="s">
        <v>474</v>
      </c>
      <c r="D234" s="176" t="s">
        <v>386</v>
      </c>
      <c r="E234" s="177" t="s">
        <v>2110</v>
      </c>
      <c r="F234" s="178" t="s">
        <v>2111</v>
      </c>
      <c r="G234" s="179" t="s">
        <v>1189</v>
      </c>
      <c r="H234" s="180">
        <v>66</v>
      </c>
      <c r="I234" s="181"/>
      <c r="J234" s="182">
        <f>ROUND(I234*H234,2)</f>
        <v>0</v>
      </c>
      <c r="K234" s="178" t="s">
        <v>254</v>
      </c>
      <c r="L234" s="183"/>
      <c r="M234" s="184" t="s">
        <v>44</v>
      </c>
      <c r="N234" s="185" t="s">
        <v>53</v>
      </c>
      <c r="P234" s="141">
        <f>O234*H234</f>
        <v>0</v>
      </c>
      <c r="Q234" s="141">
        <v>1E-3</v>
      </c>
      <c r="R234" s="141">
        <f>Q234*H234</f>
        <v>6.6000000000000003E-2</v>
      </c>
      <c r="S234" s="141">
        <v>0</v>
      </c>
      <c r="T234" s="142">
        <f>S234*H234</f>
        <v>0</v>
      </c>
      <c r="AR234" s="143" t="s">
        <v>204</v>
      </c>
      <c r="AT234" s="143" t="s">
        <v>386</v>
      </c>
      <c r="AU234" s="143" t="s">
        <v>21</v>
      </c>
      <c r="AY234" s="17" t="s">
        <v>168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90</v>
      </c>
      <c r="BK234" s="144">
        <f>ROUND(I234*H234,2)</f>
        <v>0</v>
      </c>
      <c r="BL234" s="17" t="s">
        <v>187</v>
      </c>
      <c r="BM234" s="143" t="s">
        <v>2594</v>
      </c>
    </row>
    <row r="235" spans="2:65" s="12" customFormat="1" ht="10.199999999999999">
      <c r="B235" s="149"/>
      <c r="D235" s="145" t="s">
        <v>182</v>
      </c>
      <c r="E235" s="150" t="s">
        <v>44</v>
      </c>
      <c r="F235" s="151" t="s">
        <v>2547</v>
      </c>
      <c r="H235" s="152">
        <v>0.13200000000000001</v>
      </c>
      <c r="I235" s="153"/>
      <c r="L235" s="149"/>
      <c r="M235" s="154"/>
      <c r="T235" s="155"/>
      <c r="AT235" s="150" t="s">
        <v>182</v>
      </c>
      <c r="AU235" s="150" t="s">
        <v>21</v>
      </c>
      <c r="AV235" s="12" t="s">
        <v>21</v>
      </c>
      <c r="AW235" s="12" t="s">
        <v>42</v>
      </c>
      <c r="AX235" s="12" t="s">
        <v>90</v>
      </c>
      <c r="AY235" s="150" t="s">
        <v>168</v>
      </c>
    </row>
    <row r="236" spans="2:65" s="12" customFormat="1" ht="10.199999999999999">
      <c r="B236" s="149"/>
      <c r="D236" s="145" t="s">
        <v>182</v>
      </c>
      <c r="F236" s="151" t="s">
        <v>2595</v>
      </c>
      <c r="H236" s="152">
        <v>66</v>
      </c>
      <c r="I236" s="153"/>
      <c r="L236" s="149"/>
      <c r="M236" s="154"/>
      <c r="T236" s="155"/>
      <c r="AT236" s="150" t="s">
        <v>182</v>
      </c>
      <c r="AU236" s="150" t="s">
        <v>21</v>
      </c>
      <c r="AV236" s="12" t="s">
        <v>21</v>
      </c>
      <c r="AW236" s="12" t="s">
        <v>4</v>
      </c>
      <c r="AX236" s="12" t="s">
        <v>90</v>
      </c>
      <c r="AY236" s="150" t="s">
        <v>168</v>
      </c>
    </row>
    <row r="237" spans="2:65" s="11" customFormat="1" ht="22.8" customHeight="1">
      <c r="B237" s="120"/>
      <c r="D237" s="121" t="s">
        <v>81</v>
      </c>
      <c r="E237" s="130" t="s">
        <v>183</v>
      </c>
      <c r="F237" s="130" t="s">
        <v>407</v>
      </c>
      <c r="I237" s="123"/>
      <c r="J237" s="131">
        <f>BK237</f>
        <v>0</v>
      </c>
      <c r="L237" s="120"/>
      <c r="M237" s="125"/>
      <c r="P237" s="126">
        <f>SUM(P238:P253)</f>
        <v>0</v>
      </c>
      <c r="R237" s="126">
        <f>SUM(R238:R253)</f>
        <v>0.62065599999999987</v>
      </c>
      <c r="T237" s="127">
        <f>SUM(T238:T253)</f>
        <v>0</v>
      </c>
      <c r="AR237" s="121" t="s">
        <v>90</v>
      </c>
      <c r="AT237" s="128" t="s">
        <v>81</v>
      </c>
      <c r="AU237" s="128" t="s">
        <v>90</v>
      </c>
      <c r="AY237" s="121" t="s">
        <v>168</v>
      </c>
      <c r="BK237" s="129">
        <f>SUM(BK238:BK253)</f>
        <v>0</v>
      </c>
    </row>
    <row r="238" spans="2:65" s="1" customFormat="1" ht="24.15" customHeight="1">
      <c r="B238" s="33"/>
      <c r="C238" s="132" t="s">
        <v>480</v>
      </c>
      <c r="D238" s="132" t="s">
        <v>171</v>
      </c>
      <c r="E238" s="133" t="s">
        <v>2181</v>
      </c>
      <c r="F238" s="134" t="s">
        <v>2182</v>
      </c>
      <c r="G238" s="135" t="s">
        <v>430</v>
      </c>
      <c r="H238" s="136">
        <v>3</v>
      </c>
      <c r="I238" s="137"/>
      <c r="J238" s="138">
        <f>ROUND(I238*H238,2)</f>
        <v>0</v>
      </c>
      <c r="K238" s="134" t="s">
        <v>254</v>
      </c>
      <c r="L238" s="33"/>
      <c r="M238" s="139" t="s">
        <v>44</v>
      </c>
      <c r="N238" s="140" t="s">
        <v>53</v>
      </c>
      <c r="P238" s="141">
        <f>O238*H238</f>
        <v>0</v>
      </c>
      <c r="Q238" s="141">
        <v>0.17488999999999999</v>
      </c>
      <c r="R238" s="141">
        <f>Q238*H238</f>
        <v>0.52466999999999997</v>
      </c>
      <c r="S238" s="141">
        <v>0</v>
      </c>
      <c r="T238" s="142">
        <f>S238*H238</f>
        <v>0</v>
      </c>
      <c r="AR238" s="143" t="s">
        <v>187</v>
      </c>
      <c r="AT238" s="143" t="s">
        <v>171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2596</v>
      </c>
    </row>
    <row r="239" spans="2:65" s="1" customFormat="1" ht="10.199999999999999">
      <c r="B239" s="33"/>
      <c r="D239" s="160" t="s">
        <v>256</v>
      </c>
      <c r="F239" s="161" t="s">
        <v>2184</v>
      </c>
      <c r="I239" s="147"/>
      <c r="L239" s="33"/>
      <c r="M239" s="148"/>
      <c r="T239" s="54"/>
      <c r="AT239" s="17" t="s">
        <v>256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2597</v>
      </c>
      <c r="H240" s="152">
        <v>3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90</v>
      </c>
      <c r="AY240" s="150" t="s">
        <v>168</v>
      </c>
    </row>
    <row r="241" spans="2:65" s="1" customFormat="1" ht="16.5" customHeight="1">
      <c r="B241" s="33"/>
      <c r="C241" s="176" t="s">
        <v>486</v>
      </c>
      <c r="D241" s="176" t="s">
        <v>386</v>
      </c>
      <c r="E241" s="177" t="s">
        <v>2186</v>
      </c>
      <c r="F241" s="178" t="s">
        <v>2187</v>
      </c>
      <c r="G241" s="179" t="s">
        <v>267</v>
      </c>
      <c r="H241" s="180">
        <v>11.06</v>
      </c>
      <c r="I241" s="181"/>
      <c r="J241" s="182">
        <f>ROUND(I241*H241,2)</f>
        <v>0</v>
      </c>
      <c r="K241" s="178" t="s">
        <v>254</v>
      </c>
      <c r="L241" s="183"/>
      <c r="M241" s="184" t="s">
        <v>44</v>
      </c>
      <c r="N241" s="185" t="s">
        <v>53</v>
      </c>
      <c r="P241" s="141">
        <f>O241*H241</f>
        <v>0</v>
      </c>
      <c r="Q241" s="141">
        <v>5.9500000000000004E-3</v>
      </c>
      <c r="R241" s="141">
        <f>Q241*H241</f>
        <v>6.5807000000000004E-2</v>
      </c>
      <c r="S241" s="141">
        <v>0</v>
      </c>
      <c r="T241" s="142">
        <f>S241*H241</f>
        <v>0</v>
      </c>
      <c r="AR241" s="143" t="s">
        <v>204</v>
      </c>
      <c r="AT241" s="143" t="s">
        <v>386</v>
      </c>
      <c r="AU241" s="143" t="s">
        <v>21</v>
      </c>
      <c r="AY241" s="17" t="s">
        <v>168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7" t="s">
        <v>90</v>
      </c>
      <c r="BK241" s="144">
        <f>ROUND(I241*H241,2)</f>
        <v>0</v>
      </c>
      <c r="BL241" s="17" t="s">
        <v>187</v>
      </c>
      <c r="BM241" s="143" t="s">
        <v>2598</v>
      </c>
    </row>
    <row r="242" spans="2:65" s="1" customFormat="1" ht="19.2">
      <c r="B242" s="33"/>
      <c r="D242" s="145" t="s">
        <v>177</v>
      </c>
      <c r="F242" s="146" t="s">
        <v>2189</v>
      </c>
      <c r="I242" s="147"/>
      <c r="L242" s="33"/>
      <c r="M242" s="148"/>
      <c r="T242" s="54"/>
      <c r="AT242" s="17" t="s">
        <v>177</v>
      </c>
      <c r="AU242" s="17" t="s">
        <v>21</v>
      </c>
    </row>
    <row r="243" spans="2:65" s="12" customFormat="1" ht="10.199999999999999">
      <c r="B243" s="149"/>
      <c r="D243" s="145" t="s">
        <v>182</v>
      </c>
      <c r="E243" s="150" t="s">
        <v>44</v>
      </c>
      <c r="F243" s="151" t="s">
        <v>2599</v>
      </c>
      <c r="H243" s="152">
        <v>11.06</v>
      </c>
      <c r="I243" s="153"/>
      <c r="L243" s="149"/>
      <c r="M243" s="154"/>
      <c r="T243" s="155"/>
      <c r="AT243" s="150" t="s">
        <v>182</v>
      </c>
      <c r="AU243" s="150" t="s">
        <v>21</v>
      </c>
      <c r="AV243" s="12" t="s">
        <v>21</v>
      </c>
      <c r="AW243" s="12" t="s">
        <v>42</v>
      </c>
      <c r="AX243" s="12" t="s">
        <v>90</v>
      </c>
      <c r="AY243" s="150" t="s">
        <v>168</v>
      </c>
    </row>
    <row r="244" spans="2:65" s="1" customFormat="1" ht="16.5" customHeight="1">
      <c r="B244" s="33"/>
      <c r="C244" s="176" t="s">
        <v>491</v>
      </c>
      <c r="D244" s="176" t="s">
        <v>386</v>
      </c>
      <c r="E244" s="177" t="s">
        <v>2191</v>
      </c>
      <c r="F244" s="178" t="s">
        <v>2192</v>
      </c>
      <c r="G244" s="179" t="s">
        <v>430</v>
      </c>
      <c r="H244" s="180">
        <v>3.03</v>
      </c>
      <c r="I244" s="181"/>
      <c r="J244" s="182">
        <f>ROUND(I244*H244,2)</f>
        <v>0</v>
      </c>
      <c r="K244" s="178" t="s">
        <v>44</v>
      </c>
      <c r="L244" s="183"/>
      <c r="M244" s="184" t="s">
        <v>44</v>
      </c>
      <c r="N244" s="185" t="s">
        <v>53</v>
      </c>
      <c r="P244" s="141">
        <f>O244*H244</f>
        <v>0</v>
      </c>
      <c r="Q244" s="141">
        <v>9.2999999999999992E-3</v>
      </c>
      <c r="R244" s="141">
        <f>Q244*H244</f>
        <v>2.8178999999999996E-2</v>
      </c>
      <c r="S244" s="141">
        <v>0</v>
      </c>
      <c r="T244" s="142">
        <f>S244*H244</f>
        <v>0</v>
      </c>
      <c r="AR244" s="143" t="s">
        <v>204</v>
      </c>
      <c r="AT244" s="143" t="s">
        <v>386</v>
      </c>
      <c r="AU244" s="143" t="s">
        <v>21</v>
      </c>
      <c r="AY244" s="17" t="s">
        <v>168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90</v>
      </c>
      <c r="BK244" s="144">
        <f>ROUND(I244*H244,2)</f>
        <v>0</v>
      </c>
      <c r="BL244" s="17" t="s">
        <v>187</v>
      </c>
      <c r="BM244" s="143" t="s">
        <v>2600</v>
      </c>
    </row>
    <row r="245" spans="2:65" s="12" customFormat="1" ht="10.199999999999999">
      <c r="B245" s="149"/>
      <c r="D245" s="145" t="s">
        <v>182</v>
      </c>
      <c r="E245" s="150" t="s">
        <v>44</v>
      </c>
      <c r="F245" s="151" t="s">
        <v>2601</v>
      </c>
      <c r="H245" s="152">
        <v>3.03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42</v>
      </c>
      <c r="AX245" s="12" t="s">
        <v>90</v>
      </c>
      <c r="AY245" s="150" t="s">
        <v>168</v>
      </c>
    </row>
    <row r="246" spans="2:65" s="1" customFormat="1" ht="16.5" customHeight="1">
      <c r="B246" s="33"/>
      <c r="C246" s="176" t="s">
        <v>29</v>
      </c>
      <c r="D246" s="176" t="s">
        <v>386</v>
      </c>
      <c r="E246" s="177" t="s">
        <v>2195</v>
      </c>
      <c r="F246" s="178" t="s">
        <v>2196</v>
      </c>
      <c r="G246" s="179" t="s">
        <v>365</v>
      </c>
      <c r="H246" s="180">
        <v>2E-3</v>
      </c>
      <c r="I246" s="181"/>
      <c r="J246" s="182">
        <f>ROUND(I246*H246,2)</f>
        <v>0</v>
      </c>
      <c r="K246" s="178" t="s">
        <v>254</v>
      </c>
      <c r="L246" s="183"/>
      <c r="M246" s="184" t="s">
        <v>44</v>
      </c>
      <c r="N246" s="185" t="s">
        <v>53</v>
      </c>
      <c r="P246" s="141">
        <f>O246*H246</f>
        <v>0</v>
      </c>
      <c r="Q246" s="141">
        <v>1</v>
      </c>
      <c r="R246" s="141">
        <f>Q246*H246</f>
        <v>2E-3</v>
      </c>
      <c r="S246" s="141">
        <v>0</v>
      </c>
      <c r="T246" s="142">
        <f>S246*H246</f>
        <v>0</v>
      </c>
      <c r="AR246" s="143" t="s">
        <v>204</v>
      </c>
      <c r="AT246" s="143" t="s">
        <v>386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2602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2603</v>
      </c>
      <c r="H247" s="152">
        <v>2E-3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90</v>
      </c>
      <c r="AY247" s="150" t="s">
        <v>168</v>
      </c>
    </row>
    <row r="248" spans="2:65" s="1" customFormat="1" ht="16.5" customHeight="1">
      <c r="B248" s="33"/>
      <c r="C248" s="132" t="s">
        <v>501</v>
      </c>
      <c r="D248" s="132" t="s">
        <v>171</v>
      </c>
      <c r="E248" s="133" t="s">
        <v>409</v>
      </c>
      <c r="F248" s="134" t="s">
        <v>410</v>
      </c>
      <c r="G248" s="135" t="s">
        <v>267</v>
      </c>
      <c r="H248" s="136">
        <v>341.17</v>
      </c>
      <c r="I248" s="137"/>
      <c r="J248" s="138">
        <f>ROUND(I248*H248,2)</f>
        <v>0</v>
      </c>
      <c r="K248" s="134" t="s">
        <v>254</v>
      </c>
      <c r="L248" s="33"/>
      <c r="M248" s="139" t="s">
        <v>44</v>
      </c>
      <c r="N248" s="140" t="s">
        <v>53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187</v>
      </c>
      <c r="AT248" s="143" t="s">
        <v>171</v>
      </c>
      <c r="AU248" s="143" t="s">
        <v>21</v>
      </c>
      <c r="AY248" s="17" t="s">
        <v>168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90</v>
      </c>
      <c r="BK248" s="144">
        <f>ROUND(I248*H248,2)</f>
        <v>0</v>
      </c>
      <c r="BL248" s="17" t="s">
        <v>187</v>
      </c>
      <c r="BM248" s="143" t="s">
        <v>411</v>
      </c>
    </row>
    <row r="249" spans="2:65" s="1" customFormat="1" ht="10.199999999999999">
      <c r="B249" s="33"/>
      <c r="D249" s="160" t="s">
        <v>256</v>
      </c>
      <c r="F249" s="161" t="s">
        <v>412</v>
      </c>
      <c r="I249" s="147"/>
      <c r="L249" s="33"/>
      <c r="M249" s="148"/>
      <c r="T249" s="54"/>
      <c r="AT249" s="17" t="s">
        <v>256</v>
      </c>
      <c r="AU249" s="17" t="s">
        <v>21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2604</v>
      </c>
      <c r="H250" s="152">
        <v>341.17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16.5" customHeight="1">
      <c r="B251" s="33"/>
      <c r="C251" s="132" t="s">
        <v>506</v>
      </c>
      <c r="D251" s="132" t="s">
        <v>171</v>
      </c>
      <c r="E251" s="133" t="s">
        <v>415</v>
      </c>
      <c r="F251" s="134" t="s">
        <v>416</v>
      </c>
      <c r="G251" s="135" t="s">
        <v>267</v>
      </c>
      <c r="H251" s="136">
        <v>341.17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417</v>
      </c>
    </row>
    <row r="252" spans="2:65" s="1" customFormat="1" ht="10.199999999999999">
      <c r="B252" s="33"/>
      <c r="D252" s="160" t="s">
        <v>256</v>
      </c>
      <c r="F252" s="161" t="s">
        <v>418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2604</v>
      </c>
      <c r="H253" s="152">
        <v>341.17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1" customFormat="1" ht="22.8" customHeight="1">
      <c r="B254" s="120"/>
      <c r="D254" s="121" t="s">
        <v>81</v>
      </c>
      <c r="E254" s="130" t="s">
        <v>187</v>
      </c>
      <c r="F254" s="130" t="s">
        <v>419</v>
      </c>
      <c r="I254" s="123"/>
      <c r="J254" s="131">
        <f>BK254</f>
        <v>0</v>
      </c>
      <c r="L254" s="120"/>
      <c r="M254" s="125"/>
      <c r="P254" s="126">
        <f>SUM(P255:P276)</f>
        <v>0</v>
      </c>
      <c r="R254" s="126">
        <f>SUM(R255:R276)</f>
        <v>1.61408</v>
      </c>
      <c r="T254" s="127">
        <f>SUM(T255:T276)</f>
        <v>0</v>
      </c>
      <c r="AR254" s="121" t="s">
        <v>90</v>
      </c>
      <c r="AT254" s="128" t="s">
        <v>81</v>
      </c>
      <c r="AU254" s="128" t="s">
        <v>90</v>
      </c>
      <c r="AY254" s="121" t="s">
        <v>168</v>
      </c>
      <c r="BK254" s="129">
        <f>SUM(BK255:BK276)</f>
        <v>0</v>
      </c>
    </row>
    <row r="255" spans="2:65" s="1" customFormat="1" ht="21.75" customHeight="1">
      <c r="B255" s="33"/>
      <c r="C255" s="132" t="s">
        <v>511</v>
      </c>
      <c r="D255" s="132" t="s">
        <v>171</v>
      </c>
      <c r="E255" s="133" t="s">
        <v>421</v>
      </c>
      <c r="F255" s="134" t="s">
        <v>422</v>
      </c>
      <c r="G255" s="135" t="s">
        <v>225</v>
      </c>
      <c r="H255" s="136">
        <v>38.518999999999998</v>
      </c>
      <c r="I255" s="137"/>
      <c r="J255" s="138">
        <f>ROUND(I255*H255,2)</f>
        <v>0</v>
      </c>
      <c r="K255" s="134" t="s">
        <v>254</v>
      </c>
      <c r="L255" s="33"/>
      <c r="M255" s="139" t="s">
        <v>44</v>
      </c>
      <c r="N255" s="140" t="s">
        <v>53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187</v>
      </c>
      <c r="AT255" s="143" t="s">
        <v>171</v>
      </c>
      <c r="AU255" s="143" t="s">
        <v>21</v>
      </c>
      <c r="AY255" s="17" t="s">
        <v>168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7" t="s">
        <v>90</v>
      </c>
      <c r="BK255" s="144">
        <f>ROUND(I255*H255,2)</f>
        <v>0</v>
      </c>
      <c r="BL255" s="17" t="s">
        <v>187</v>
      </c>
      <c r="BM255" s="143" t="s">
        <v>423</v>
      </c>
    </row>
    <row r="256" spans="2:65" s="1" customFormat="1" ht="10.199999999999999">
      <c r="B256" s="33"/>
      <c r="D256" s="160" t="s">
        <v>256</v>
      </c>
      <c r="F256" s="161" t="s">
        <v>424</v>
      </c>
      <c r="I256" s="147"/>
      <c r="L256" s="33"/>
      <c r="M256" s="148"/>
      <c r="T256" s="54"/>
      <c r="AT256" s="17" t="s">
        <v>256</v>
      </c>
      <c r="AU256" s="17" t="s">
        <v>21</v>
      </c>
    </row>
    <row r="257" spans="2:65" s="12" customFormat="1" ht="10.199999999999999">
      <c r="B257" s="149"/>
      <c r="D257" s="145" t="s">
        <v>182</v>
      </c>
      <c r="E257" s="150" t="s">
        <v>44</v>
      </c>
      <c r="F257" s="151" t="s">
        <v>2605</v>
      </c>
      <c r="H257" s="152">
        <v>37.529000000000003</v>
      </c>
      <c r="I257" s="153"/>
      <c r="L257" s="149"/>
      <c r="M257" s="154"/>
      <c r="T257" s="155"/>
      <c r="AT257" s="150" t="s">
        <v>182</v>
      </c>
      <c r="AU257" s="150" t="s">
        <v>21</v>
      </c>
      <c r="AV257" s="12" t="s">
        <v>21</v>
      </c>
      <c r="AW257" s="12" t="s">
        <v>42</v>
      </c>
      <c r="AX257" s="12" t="s">
        <v>82</v>
      </c>
      <c r="AY257" s="150" t="s">
        <v>168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2606</v>
      </c>
      <c r="H258" s="152">
        <v>0.99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82</v>
      </c>
      <c r="AY258" s="150" t="s">
        <v>168</v>
      </c>
    </row>
    <row r="259" spans="2:65" s="13" customFormat="1" ht="10.199999999999999">
      <c r="B259" s="162"/>
      <c r="D259" s="145" t="s">
        <v>182</v>
      </c>
      <c r="E259" s="163" t="s">
        <v>44</v>
      </c>
      <c r="F259" s="164" t="s">
        <v>264</v>
      </c>
      <c r="H259" s="165">
        <v>38.519000000000005</v>
      </c>
      <c r="I259" s="166"/>
      <c r="L259" s="162"/>
      <c r="M259" s="167"/>
      <c r="T259" s="168"/>
      <c r="AT259" s="163" t="s">
        <v>182</v>
      </c>
      <c r="AU259" s="163" t="s">
        <v>21</v>
      </c>
      <c r="AV259" s="13" t="s">
        <v>187</v>
      </c>
      <c r="AW259" s="13" t="s">
        <v>42</v>
      </c>
      <c r="AX259" s="13" t="s">
        <v>90</v>
      </c>
      <c r="AY259" s="163" t="s">
        <v>168</v>
      </c>
    </row>
    <row r="260" spans="2:65" s="1" customFormat="1" ht="16.5" customHeight="1">
      <c r="B260" s="33"/>
      <c r="C260" s="132" t="s">
        <v>516</v>
      </c>
      <c r="D260" s="132" t="s">
        <v>171</v>
      </c>
      <c r="E260" s="133" t="s">
        <v>428</v>
      </c>
      <c r="F260" s="134" t="s">
        <v>429</v>
      </c>
      <c r="G260" s="135" t="s">
        <v>430</v>
      </c>
      <c r="H260" s="136">
        <v>11</v>
      </c>
      <c r="I260" s="137"/>
      <c r="J260" s="138">
        <f>ROUND(I260*H260,2)</f>
        <v>0</v>
      </c>
      <c r="K260" s="134" t="s">
        <v>254</v>
      </c>
      <c r="L260" s="33"/>
      <c r="M260" s="139" t="s">
        <v>44</v>
      </c>
      <c r="N260" s="140" t="s">
        <v>53</v>
      </c>
      <c r="P260" s="141">
        <f>O260*H260</f>
        <v>0</v>
      </c>
      <c r="Q260" s="141">
        <v>8.7419999999999998E-2</v>
      </c>
      <c r="R260" s="141">
        <f>Q260*H260</f>
        <v>0.96161999999999992</v>
      </c>
      <c r="S260" s="141">
        <v>0</v>
      </c>
      <c r="T260" s="142">
        <f>S260*H260</f>
        <v>0</v>
      </c>
      <c r="AR260" s="143" t="s">
        <v>187</v>
      </c>
      <c r="AT260" s="143" t="s">
        <v>171</v>
      </c>
      <c r="AU260" s="143" t="s">
        <v>21</v>
      </c>
      <c r="AY260" s="17" t="s">
        <v>168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7" t="s">
        <v>90</v>
      </c>
      <c r="BK260" s="144">
        <f>ROUND(I260*H260,2)</f>
        <v>0</v>
      </c>
      <c r="BL260" s="17" t="s">
        <v>187</v>
      </c>
      <c r="BM260" s="143" t="s">
        <v>431</v>
      </c>
    </row>
    <row r="261" spans="2:65" s="1" customFormat="1" ht="10.199999999999999">
      <c r="B261" s="33"/>
      <c r="D261" s="160" t="s">
        <v>256</v>
      </c>
      <c r="F261" s="161" t="s">
        <v>432</v>
      </c>
      <c r="I261" s="147"/>
      <c r="L261" s="33"/>
      <c r="M261" s="148"/>
      <c r="T261" s="54"/>
      <c r="AT261" s="17" t="s">
        <v>256</v>
      </c>
      <c r="AU261" s="17" t="s">
        <v>21</v>
      </c>
    </row>
    <row r="262" spans="2:65" s="12" customFormat="1" ht="10.199999999999999">
      <c r="B262" s="149"/>
      <c r="D262" s="145" t="s">
        <v>182</v>
      </c>
      <c r="E262" s="150" t="s">
        <v>44</v>
      </c>
      <c r="F262" s="151" t="s">
        <v>2607</v>
      </c>
      <c r="H262" s="152">
        <v>7</v>
      </c>
      <c r="I262" s="153"/>
      <c r="L262" s="149"/>
      <c r="M262" s="154"/>
      <c r="T262" s="155"/>
      <c r="AT262" s="150" t="s">
        <v>182</v>
      </c>
      <c r="AU262" s="150" t="s">
        <v>21</v>
      </c>
      <c r="AV262" s="12" t="s">
        <v>21</v>
      </c>
      <c r="AW262" s="12" t="s">
        <v>42</v>
      </c>
      <c r="AX262" s="12" t="s">
        <v>82</v>
      </c>
      <c r="AY262" s="150" t="s">
        <v>168</v>
      </c>
    </row>
    <row r="263" spans="2:65" s="12" customFormat="1" ht="10.199999999999999">
      <c r="B263" s="149"/>
      <c r="D263" s="145" t="s">
        <v>182</v>
      </c>
      <c r="E263" s="150" t="s">
        <v>44</v>
      </c>
      <c r="F263" s="151" t="s">
        <v>2608</v>
      </c>
      <c r="H263" s="152">
        <v>4</v>
      </c>
      <c r="I263" s="153"/>
      <c r="L263" s="149"/>
      <c r="M263" s="154"/>
      <c r="T263" s="155"/>
      <c r="AT263" s="150" t="s">
        <v>182</v>
      </c>
      <c r="AU263" s="150" t="s">
        <v>21</v>
      </c>
      <c r="AV263" s="12" t="s">
        <v>21</v>
      </c>
      <c r="AW263" s="12" t="s">
        <v>42</v>
      </c>
      <c r="AX263" s="12" t="s">
        <v>82</v>
      </c>
      <c r="AY263" s="150" t="s">
        <v>168</v>
      </c>
    </row>
    <row r="264" spans="2:65" s="13" customFormat="1" ht="10.199999999999999">
      <c r="B264" s="162"/>
      <c r="D264" s="145" t="s">
        <v>182</v>
      </c>
      <c r="E264" s="163" t="s">
        <v>44</v>
      </c>
      <c r="F264" s="164" t="s">
        <v>264</v>
      </c>
      <c r="H264" s="165">
        <v>11</v>
      </c>
      <c r="I264" s="166"/>
      <c r="L264" s="162"/>
      <c r="M264" s="167"/>
      <c r="T264" s="168"/>
      <c r="AT264" s="163" t="s">
        <v>182</v>
      </c>
      <c r="AU264" s="163" t="s">
        <v>21</v>
      </c>
      <c r="AV264" s="13" t="s">
        <v>187</v>
      </c>
      <c r="AW264" s="13" t="s">
        <v>42</v>
      </c>
      <c r="AX264" s="13" t="s">
        <v>90</v>
      </c>
      <c r="AY264" s="163" t="s">
        <v>168</v>
      </c>
    </row>
    <row r="265" spans="2:65" s="1" customFormat="1" ht="16.5" customHeight="1">
      <c r="B265" s="33"/>
      <c r="C265" s="176" t="s">
        <v>520</v>
      </c>
      <c r="D265" s="176" t="s">
        <v>386</v>
      </c>
      <c r="E265" s="177" t="s">
        <v>435</v>
      </c>
      <c r="F265" s="178" t="s">
        <v>436</v>
      </c>
      <c r="G265" s="179" t="s">
        <v>430</v>
      </c>
      <c r="H265" s="180">
        <v>1.01</v>
      </c>
      <c r="I265" s="181"/>
      <c r="J265" s="182">
        <f>ROUND(I265*H265,2)</f>
        <v>0</v>
      </c>
      <c r="K265" s="178" t="s">
        <v>254</v>
      </c>
      <c r="L265" s="183"/>
      <c r="M265" s="184" t="s">
        <v>44</v>
      </c>
      <c r="N265" s="185" t="s">
        <v>53</v>
      </c>
      <c r="P265" s="141">
        <f>O265*H265</f>
        <v>0</v>
      </c>
      <c r="Q265" s="141">
        <v>2.8000000000000001E-2</v>
      </c>
      <c r="R265" s="141">
        <f>Q265*H265</f>
        <v>2.828E-2</v>
      </c>
      <c r="S265" s="141">
        <v>0</v>
      </c>
      <c r="T265" s="142">
        <f>S265*H265</f>
        <v>0</v>
      </c>
      <c r="AR265" s="143" t="s">
        <v>204</v>
      </c>
      <c r="AT265" s="143" t="s">
        <v>386</v>
      </c>
      <c r="AU265" s="143" t="s">
        <v>21</v>
      </c>
      <c r="AY265" s="17" t="s">
        <v>168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90</v>
      </c>
      <c r="BK265" s="144">
        <f>ROUND(I265*H265,2)</f>
        <v>0</v>
      </c>
      <c r="BL265" s="17" t="s">
        <v>187</v>
      </c>
      <c r="BM265" s="143" t="s">
        <v>437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438</v>
      </c>
      <c r="H266" s="152">
        <v>1.01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1.01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16.5" customHeight="1">
      <c r="B268" s="33"/>
      <c r="C268" s="176" t="s">
        <v>526</v>
      </c>
      <c r="D268" s="176" t="s">
        <v>386</v>
      </c>
      <c r="E268" s="177" t="s">
        <v>440</v>
      </c>
      <c r="F268" s="178" t="s">
        <v>441</v>
      </c>
      <c r="G268" s="179" t="s">
        <v>430</v>
      </c>
      <c r="H268" s="180">
        <v>1.01</v>
      </c>
      <c r="I268" s="181"/>
      <c r="J268" s="182">
        <f>ROUND(I268*H268,2)</f>
        <v>0</v>
      </c>
      <c r="K268" s="178" t="s">
        <v>254</v>
      </c>
      <c r="L268" s="183"/>
      <c r="M268" s="184" t="s">
        <v>44</v>
      </c>
      <c r="N268" s="185" t="s">
        <v>53</v>
      </c>
      <c r="P268" s="141">
        <f>O268*H268</f>
        <v>0</v>
      </c>
      <c r="Q268" s="141">
        <v>0.04</v>
      </c>
      <c r="R268" s="141">
        <f>Q268*H268</f>
        <v>4.0399999999999998E-2</v>
      </c>
      <c r="S268" s="141">
        <v>0</v>
      </c>
      <c r="T268" s="142">
        <f>S268*H268</f>
        <v>0</v>
      </c>
      <c r="AR268" s="143" t="s">
        <v>204</v>
      </c>
      <c r="AT268" s="143" t="s">
        <v>386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442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438</v>
      </c>
      <c r="H269" s="152">
        <v>1.01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" customFormat="1" ht="16.5" customHeight="1">
      <c r="B270" s="33"/>
      <c r="C270" s="176" t="s">
        <v>532</v>
      </c>
      <c r="D270" s="176" t="s">
        <v>386</v>
      </c>
      <c r="E270" s="177" t="s">
        <v>444</v>
      </c>
      <c r="F270" s="178" t="s">
        <v>445</v>
      </c>
      <c r="G270" s="179" t="s">
        <v>430</v>
      </c>
      <c r="H270" s="180">
        <v>2.02</v>
      </c>
      <c r="I270" s="181"/>
      <c r="J270" s="182">
        <f>ROUND(I270*H270,2)</f>
        <v>0</v>
      </c>
      <c r="K270" s="178" t="s">
        <v>254</v>
      </c>
      <c r="L270" s="183"/>
      <c r="M270" s="184" t="s">
        <v>44</v>
      </c>
      <c r="N270" s="185" t="s">
        <v>53</v>
      </c>
      <c r="P270" s="141">
        <f>O270*H270</f>
        <v>0</v>
      </c>
      <c r="Q270" s="141">
        <v>5.0999999999999997E-2</v>
      </c>
      <c r="R270" s="141">
        <f>Q270*H270</f>
        <v>0.10302</v>
      </c>
      <c r="S270" s="141">
        <v>0</v>
      </c>
      <c r="T270" s="142">
        <f>S270*H270</f>
        <v>0</v>
      </c>
      <c r="AR270" s="143" t="s">
        <v>204</v>
      </c>
      <c r="AT270" s="143" t="s">
        <v>386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446</v>
      </c>
    </row>
    <row r="271" spans="2:65" s="12" customFormat="1" ht="10.199999999999999">
      <c r="B271" s="149"/>
      <c r="D271" s="145" t="s">
        <v>182</v>
      </c>
      <c r="E271" s="150" t="s">
        <v>44</v>
      </c>
      <c r="F271" s="151" t="s">
        <v>2609</v>
      </c>
      <c r="H271" s="152">
        <v>2.02</v>
      </c>
      <c r="I271" s="153"/>
      <c r="L271" s="149"/>
      <c r="M271" s="154"/>
      <c r="T271" s="155"/>
      <c r="AT271" s="150" t="s">
        <v>182</v>
      </c>
      <c r="AU271" s="150" t="s">
        <v>21</v>
      </c>
      <c r="AV271" s="12" t="s">
        <v>21</v>
      </c>
      <c r="AW271" s="12" t="s">
        <v>42</v>
      </c>
      <c r="AX271" s="12" t="s">
        <v>82</v>
      </c>
      <c r="AY271" s="150" t="s">
        <v>168</v>
      </c>
    </row>
    <row r="272" spans="2:65" s="13" customFormat="1" ht="10.199999999999999">
      <c r="B272" s="162"/>
      <c r="D272" s="145" t="s">
        <v>182</v>
      </c>
      <c r="E272" s="163" t="s">
        <v>44</v>
      </c>
      <c r="F272" s="164" t="s">
        <v>264</v>
      </c>
      <c r="H272" s="165">
        <v>2.02</v>
      </c>
      <c r="I272" s="166"/>
      <c r="L272" s="162"/>
      <c r="M272" s="167"/>
      <c r="T272" s="168"/>
      <c r="AT272" s="163" t="s">
        <v>182</v>
      </c>
      <c r="AU272" s="163" t="s">
        <v>21</v>
      </c>
      <c r="AV272" s="13" t="s">
        <v>187</v>
      </c>
      <c r="AW272" s="13" t="s">
        <v>42</v>
      </c>
      <c r="AX272" s="13" t="s">
        <v>90</v>
      </c>
      <c r="AY272" s="163" t="s">
        <v>168</v>
      </c>
    </row>
    <row r="273" spans="2:65" s="1" customFormat="1" ht="16.5" customHeight="1">
      <c r="B273" s="33"/>
      <c r="C273" s="176" t="s">
        <v>537</v>
      </c>
      <c r="D273" s="176" t="s">
        <v>386</v>
      </c>
      <c r="E273" s="177" t="s">
        <v>449</v>
      </c>
      <c r="F273" s="178" t="s">
        <v>450</v>
      </c>
      <c r="G273" s="179" t="s">
        <v>430</v>
      </c>
      <c r="H273" s="180">
        <v>7.07</v>
      </c>
      <c r="I273" s="181"/>
      <c r="J273" s="182">
        <f>ROUND(I273*H273,2)</f>
        <v>0</v>
      </c>
      <c r="K273" s="178" t="s">
        <v>254</v>
      </c>
      <c r="L273" s="183"/>
      <c r="M273" s="184" t="s">
        <v>44</v>
      </c>
      <c r="N273" s="185" t="s">
        <v>53</v>
      </c>
      <c r="P273" s="141">
        <f>O273*H273</f>
        <v>0</v>
      </c>
      <c r="Q273" s="141">
        <v>6.8000000000000005E-2</v>
      </c>
      <c r="R273" s="141">
        <f>Q273*H273</f>
        <v>0.48076000000000008</v>
      </c>
      <c r="S273" s="141">
        <v>0</v>
      </c>
      <c r="T273" s="142">
        <f>S273*H273</f>
        <v>0</v>
      </c>
      <c r="AR273" s="143" t="s">
        <v>204</v>
      </c>
      <c r="AT273" s="143" t="s">
        <v>386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451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2610</v>
      </c>
      <c r="H274" s="152">
        <v>6.06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438</v>
      </c>
      <c r="H275" s="152">
        <v>1.01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3" customFormat="1" ht="10.199999999999999">
      <c r="B276" s="162"/>
      <c r="D276" s="145" t="s">
        <v>182</v>
      </c>
      <c r="E276" s="163" t="s">
        <v>44</v>
      </c>
      <c r="F276" s="164" t="s">
        <v>264</v>
      </c>
      <c r="H276" s="165">
        <v>7.07</v>
      </c>
      <c r="I276" s="166"/>
      <c r="L276" s="162"/>
      <c r="M276" s="167"/>
      <c r="T276" s="168"/>
      <c r="AT276" s="163" t="s">
        <v>182</v>
      </c>
      <c r="AU276" s="163" t="s">
        <v>21</v>
      </c>
      <c r="AV276" s="13" t="s">
        <v>187</v>
      </c>
      <c r="AW276" s="13" t="s">
        <v>42</v>
      </c>
      <c r="AX276" s="13" t="s">
        <v>90</v>
      </c>
      <c r="AY276" s="163" t="s">
        <v>168</v>
      </c>
    </row>
    <row r="277" spans="2:65" s="11" customFormat="1" ht="22.8" customHeight="1">
      <c r="B277" s="120"/>
      <c r="D277" s="121" t="s">
        <v>81</v>
      </c>
      <c r="E277" s="130" t="s">
        <v>167</v>
      </c>
      <c r="F277" s="130" t="s">
        <v>463</v>
      </c>
      <c r="I277" s="123"/>
      <c r="J277" s="131">
        <f>BK277</f>
        <v>0</v>
      </c>
      <c r="L277" s="120"/>
      <c r="M277" s="125"/>
      <c r="P277" s="126">
        <f>SUM(P278:P292)</f>
        <v>0</v>
      </c>
      <c r="R277" s="126">
        <f>SUM(R278:R292)</f>
        <v>0</v>
      </c>
      <c r="T277" s="127">
        <f>SUM(T278:T292)</f>
        <v>0</v>
      </c>
      <c r="AR277" s="121" t="s">
        <v>90</v>
      </c>
      <c r="AT277" s="128" t="s">
        <v>81</v>
      </c>
      <c r="AU277" s="128" t="s">
        <v>90</v>
      </c>
      <c r="AY277" s="121" t="s">
        <v>168</v>
      </c>
      <c r="BK277" s="129">
        <f>SUM(BK278:BK292)</f>
        <v>0</v>
      </c>
    </row>
    <row r="278" spans="2:65" s="1" customFormat="1" ht="24.15" customHeight="1">
      <c r="B278" s="33"/>
      <c r="C278" s="132" t="s">
        <v>542</v>
      </c>
      <c r="D278" s="132" t="s">
        <v>171</v>
      </c>
      <c r="E278" s="133" t="s">
        <v>780</v>
      </c>
      <c r="F278" s="134" t="s">
        <v>781</v>
      </c>
      <c r="G278" s="135" t="s">
        <v>253</v>
      </c>
      <c r="H278" s="136">
        <v>156</v>
      </c>
      <c r="I278" s="137"/>
      <c r="J278" s="138">
        <f>ROUND(I278*H278,2)</f>
        <v>0</v>
      </c>
      <c r="K278" s="134" t="s">
        <v>254</v>
      </c>
      <c r="L278" s="33"/>
      <c r="M278" s="139" t="s">
        <v>44</v>
      </c>
      <c r="N278" s="140" t="s">
        <v>53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187</v>
      </c>
      <c r="AT278" s="143" t="s">
        <v>171</v>
      </c>
      <c r="AU278" s="143" t="s">
        <v>21</v>
      </c>
      <c r="AY278" s="17" t="s">
        <v>168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90</v>
      </c>
      <c r="BK278" s="144">
        <f>ROUND(I278*H278,2)</f>
        <v>0</v>
      </c>
      <c r="BL278" s="17" t="s">
        <v>187</v>
      </c>
      <c r="BM278" s="143" t="s">
        <v>782</v>
      </c>
    </row>
    <row r="279" spans="2:65" s="1" customFormat="1" ht="10.199999999999999">
      <c r="B279" s="33"/>
      <c r="D279" s="160" t="s">
        <v>256</v>
      </c>
      <c r="F279" s="161" t="s">
        <v>783</v>
      </c>
      <c r="I279" s="147"/>
      <c r="L279" s="33"/>
      <c r="M279" s="148"/>
      <c r="T279" s="54"/>
      <c r="AT279" s="17" t="s">
        <v>256</v>
      </c>
      <c r="AU279" s="17" t="s">
        <v>21</v>
      </c>
    </row>
    <row r="280" spans="2:65" s="12" customFormat="1" ht="10.199999999999999">
      <c r="B280" s="149"/>
      <c r="D280" s="145" t="s">
        <v>182</v>
      </c>
      <c r="E280" s="150" t="s">
        <v>44</v>
      </c>
      <c r="F280" s="151" t="s">
        <v>2611</v>
      </c>
      <c r="H280" s="152">
        <v>156</v>
      </c>
      <c r="I280" s="153"/>
      <c r="L280" s="149"/>
      <c r="M280" s="154"/>
      <c r="T280" s="155"/>
      <c r="AT280" s="150" t="s">
        <v>182</v>
      </c>
      <c r="AU280" s="150" t="s">
        <v>21</v>
      </c>
      <c r="AV280" s="12" t="s">
        <v>21</v>
      </c>
      <c r="AW280" s="12" t="s">
        <v>42</v>
      </c>
      <c r="AX280" s="12" t="s">
        <v>90</v>
      </c>
      <c r="AY280" s="150" t="s">
        <v>168</v>
      </c>
    </row>
    <row r="281" spans="2:65" s="1" customFormat="1" ht="21.75" customHeight="1">
      <c r="B281" s="33"/>
      <c r="C281" s="132" t="s">
        <v>547</v>
      </c>
      <c r="D281" s="132" t="s">
        <v>171</v>
      </c>
      <c r="E281" s="133" t="s">
        <v>785</v>
      </c>
      <c r="F281" s="134" t="s">
        <v>786</v>
      </c>
      <c r="G281" s="135" t="s">
        <v>253</v>
      </c>
      <c r="H281" s="136">
        <v>312</v>
      </c>
      <c r="I281" s="137"/>
      <c r="J281" s="138">
        <f>ROUND(I281*H281,2)</f>
        <v>0</v>
      </c>
      <c r="K281" s="134" t="s">
        <v>254</v>
      </c>
      <c r="L281" s="33"/>
      <c r="M281" s="139" t="s">
        <v>44</v>
      </c>
      <c r="N281" s="140" t="s">
        <v>53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187</v>
      </c>
      <c r="AT281" s="143" t="s">
        <v>171</v>
      </c>
      <c r="AU281" s="143" t="s">
        <v>21</v>
      </c>
      <c r="AY281" s="17" t="s">
        <v>168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90</v>
      </c>
      <c r="BK281" s="144">
        <f>ROUND(I281*H281,2)</f>
        <v>0</v>
      </c>
      <c r="BL281" s="17" t="s">
        <v>187</v>
      </c>
      <c r="BM281" s="143" t="s">
        <v>787</v>
      </c>
    </row>
    <row r="282" spans="2:65" s="1" customFormat="1" ht="10.199999999999999">
      <c r="B282" s="33"/>
      <c r="D282" s="160" t="s">
        <v>256</v>
      </c>
      <c r="F282" s="161" t="s">
        <v>788</v>
      </c>
      <c r="I282" s="147"/>
      <c r="L282" s="33"/>
      <c r="M282" s="148"/>
      <c r="T282" s="54"/>
      <c r="AT282" s="17" t="s">
        <v>256</v>
      </c>
      <c r="AU282" s="17" t="s">
        <v>21</v>
      </c>
    </row>
    <row r="283" spans="2:65" s="12" customFormat="1" ht="10.199999999999999">
      <c r="B283" s="149"/>
      <c r="D283" s="145" t="s">
        <v>182</v>
      </c>
      <c r="E283" s="150" t="s">
        <v>44</v>
      </c>
      <c r="F283" s="151" t="s">
        <v>2612</v>
      </c>
      <c r="H283" s="152">
        <v>312</v>
      </c>
      <c r="I283" s="153"/>
      <c r="L283" s="149"/>
      <c r="M283" s="154"/>
      <c r="T283" s="155"/>
      <c r="AT283" s="150" t="s">
        <v>182</v>
      </c>
      <c r="AU283" s="150" t="s">
        <v>21</v>
      </c>
      <c r="AV283" s="12" t="s">
        <v>21</v>
      </c>
      <c r="AW283" s="12" t="s">
        <v>42</v>
      </c>
      <c r="AX283" s="12" t="s">
        <v>90</v>
      </c>
      <c r="AY283" s="150" t="s">
        <v>168</v>
      </c>
    </row>
    <row r="284" spans="2:65" s="1" customFormat="1" ht="24.15" customHeight="1">
      <c r="B284" s="33"/>
      <c r="C284" s="132" t="s">
        <v>552</v>
      </c>
      <c r="D284" s="132" t="s">
        <v>171</v>
      </c>
      <c r="E284" s="133" t="s">
        <v>790</v>
      </c>
      <c r="F284" s="134" t="s">
        <v>791</v>
      </c>
      <c r="G284" s="135" t="s">
        <v>253</v>
      </c>
      <c r="H284" s="136">
        <v>156</v>
      </c>
      <c r="I284" s="137"/>
      <c r="J284" s="138">
        <f>ROUND(I284*H284,2)</f>
        <v>0</v>
      </c>
      <c r="K284" s="134" t="s">
        <v>254</v>
      </c>
      <c r="L284" s="33"/>
      <c r="M284" s="139" t="s">
        <v>44</v>
      </c>
      <c r="N284" s="140" t="s">
        <v>53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187</v>
      </c>
      <c r="AT284" s="143" t="s">
        <v>171</v>
      </c>
      <c r="AU284" s="143" t="s">
        <v>21</v>
      </c>
      <c r="AY284" s="17" t="s">
        <v>168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90</v>
      </c>
      <c r="BK284" s="144">
        <f>ROUND(I284*H284,2)</f>
        <v>0</v>
      </c>
      <c r="BL284" s="17" t="s">
        <v>187</v>
      </c>
      <c r="BM284" s="143" t="s">
        <v>792</v>
      </c>
    </row>
    <row r="285" spans="2:65" s="1" customFormat="1" ht="10.199999999999999">
      <c r="B285" s="33"/>
      <c r="D285" s="160" t="s">
        <v>256</v>
      </c>
      <c r="F285" s="161" t="s">
        <v>793</v>
      </c>
      <c r="I285" s="147"/>
      <c r="L285" s="33"/>
      <c r="M285" s="148"/>
      <c r="T285" s="54"/>
      <c r="AT285" s="17" t="s">
        <v>256</v>
      </c>
      <c r="AU285" s="17" t="s">
        <v>21</v>
      </c>
    </row>
    <row r="286" spans="2:65" s="12" customFormat="1" ht="10.199999999999999">
      <c r="B286" s="149"/>
      <c r="D286" s="145" t="s">
        <v>182</v>
      </c>
      <c r="E286" s="150" t="s">
        <v>44</v>
      </c>
      <c r="F286" s="151" t="s">
        <v>1818</v>
      </c>
      <c r="H286" s="152">
        <v>156</v>
      </c>
      <c r="I286" s="153"/>
      <c r="L286" s="149"/>
      <c r="M286" s="154"/>
      <c r="T286" s="155"/>
      <c r="AT286" s="150" t="s">
        <v>182</v>
      </c>
      <c r="AU286" s="150" t="s">
        <v>21</v>
      </c>
      <c r="AV286" s="12" t="s">
        <v>21</v>
      </c>
      <c r="AW286" s="12" t="s">
        <v>42</v>
      </c>
      <c r="AX286" s="12" t="s">
        <v>90</v>
      </c>
      <c r="AY286" s="150" t="s">
        <v>168</v>
      </c>
    </row>
    <row r="287" spans="2:65" s="1" customFormat="1" ht="16.5" customHeight="1">
      <c r="B287" s="33"/>
      <c r="C287" s="132" t="s">
        <v>556</v>
      </c>
      <c r="D287" s="132" t="s">
        <v>171</v>
      </c>
      <c r="E287" s="133" t="s">
        <v>794</v>
      </c>
      <c r="F287" s="134" t="s">
        <v>795</v>
      </c>
      <c r="G287" s="135" t="s">
        <v>253</v>
      </c>
      <c r="H287" s="136">
        <v>156</v>
      </c>
      <c r="I287" s="137"/>
      <c r="J287" s="138">
        <f>ROUND(I287*H287,2)</f>
        <v>0</v>
      </c>
      <c r="K287" s="134" t="s">
        <v>254</v>
      </c>
      <c r="L287" s="33"/>
      <c r="M287" s="139" t="s">
        <v>44</v>
      </c>
      <c r="N287" s="140" t="s">
        <v>53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187</v>
      </c>
      <c r="AT287" s="143" t="s">
        <v>171</v>
      </c>
      <c r="AU287" s="143" t="s">
        <v>21</v>
      </c>
      <c r="AY287" s="17" t="s">
        <v>168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90</v>
      </c>
      <c r="BK287" s="144">
        <f>ROUND(I287*H287,2)</f>
        <v>0</v>
      </c>
      <c r="BL287" s="17" t="s">
        <v>187</v>
      </c>
      <c r="BM287" s="143" t="s">
        <v>796</v>
      </c>
    </row>
    <row r="288" spans="2:65" s="1" customFormat="1" ht="10.199999999999999">
      <c r="B288" s="33"/>
      <c r="D288" s="160" t="s">
        <v>256</v>
      </c>
      <c r="F288" s="161" t="s">
        <v>797</v>
      </c>
      <c r="I288" s="147"/>
      <c r="L288" s="33"/>
      <c r="M288" s="148"/>
      <c r="T288" s="54"/>
      <c r="AT288" s="17" t="s">
        <v>256</v>
      </c>
      <c r="AU288" s="17" t="s">
        <v>21</v>
      </c>
    </row>
    <row r="289" spans="2:65" s="12" customFormat="1" ht="10.199999999999999">
      <c r="B289" s="149"/>
      <c r="D289" s="145" t="s">
        <v>182</v>
      </c>
      <c r="E289" s="150" t="s">
        <v>44</v>
      </c>
      <c r="F289" s="151" t="s">
        <v>1818</v>
      </c>
      <c r="H289" s="152">
        <v>156</v>
      </c>
      <c r="I289" s="153"/>
      <c r="L289" s="149"/>
      <c r="M289" s="154"/>
      <c r="T289" s="155"/>
      <c r="AT289" s="150" t="s">
        <v>182</v>
      </c>
      <c r="AU289" s="150" t="s">
        <v>21</v>
      </c>
      <c r="AV289" s="12" t="s">
        <v>21</v>
      </c>
      <c r="AW289" s="12" t="s">
        <v>42</v>
      </c>
      <c r="AX289" s="12" t="s">
        <v>90</v>
      </c>
      <c r="AY289" s="150" t="s">
        <v>168</v>
      </c>
    </row>
    <row r="290" spans="2:65" s="1" customFormat="1" ht="24.15" customHeight="1">
      <c r="B290" s="33"/>
      <c r="C290" s="132" t="s">
        <v>560</v>
      </c>
      <c r="D290" s="132" t="s">
        <v>171</v>
      </c>
      <c r="E290" s="133" t="s">
        <v>798</v>
      </c>
      <c r="F290" s="134" t="s">
        <v>799</v>
      </c>
      <c r="G290" s="135" t="s">
        <v>253</v>
      </c>
      <c r="H290" s="136">
        <v>156</v>
      </c>
      <c r="I290" s="137"/>
      <c r="J290" s="138">
        <f>ROUND(I290*H290,2)</f>
        <v>0</v>
      </c>
      <c r="K290" s="134" t="s">
        <v>254</v>
      </c>
      <c r="L290" s="33"/>
      <c r="M290" s="139" t="s">
        <v>44</v>
      </c>
      <c r="N290" s="140" t="s">
        <v>53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187</v>
      </c>
      <c r="AT290" s="143" t="s">
        <v>171</v>
      </c>
      <c r="AU290" s="143" t="s">
        <v>21</v>
      </c>
      <c r="AY290" s="17" t="s">
        <v>168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90</v>
      </c>
      <c r="BK290" s="144">
        <f>ROUND(I290*H290,2)</f>
        <v>0</v>
      </c>
      <c r="BL290" s="17" t="s">
        <v>187</v>
      </c>
      <c r="BM290" s="143" t="s">
        <v>800</v>
      </c>
    </row>
    <row r="291" spans="2:65" s="1" customFormat="1" ht="10.199999999999999">
      <c r="B291" s="33"/>
      <c r="D291" s="160" t="s">
        <v>256</v>
      </c>
      <c r="F291" s="161" t="s">
        <v>801</v>
      </c>
      <c r="I291" s="147"/>
      <c r="L291" s="33"/>
      <c r="M291" s="148"/>
      <c r="T291" s="54"/>
      <c r="AT291" s="17" t="s">
        <v>256</v>
      </c>
      <c r="AU291" s="17" t="s">
        <v>21</v>
      </c>
    </row>
    <row r="292" spans="2:65" s="12" customFormat="1" ht="10.199999999999999">
      <c r="B292" s="149"/>
      <c r="D292" s="145" t="s">
        <v>182</v>
      </c>
      <c r="E292" s="150" t="s">
        <v>44</v>
      </c>
      <c r="F292" s="151" t="s">
        <v>1818</v>
      </c>
      <c r="H292" s="152">
        <v>156</v>
      </c>
      <c r="I292" s="153"/>
      <c r="L292" s="149"/>
      <c r="M292" s="154"/>
      <c r="T292" s="155"/>
      <c r="AT292" s="150" t="s">
        <v>182</v>
      </c>
      <c r="AU292" s="150" t="s">
        <v>21</v>
      </c>
      <c r="AV292" s="12" t="s">
        <v>21</v>
      </c>
      <c r="AW292" s="12" t="s">
        <v>42</v>
      </c>
      <c r="AX292" s="12" t="s">
        <v>90</v>
      </c>
      <c r="AY292" s="150" t="s">
        <v>168</v>
      </c>
    </row>
    <row r="293" spans="2:65" s="11" customFormat="1" ht="22.8" customHeight="1">
      <c r="B293" s="120"/>
      <c r="D293" s="121" t="s">
        <v>81</v>
      </c>
      <c r="E293" s="130" t="s">
        <v>204</v>
      </c>
      <c r="F293" s="130" t="s">
        <v>479</v>
      </c>
      <c r="I293" s="123"/>
      <c r="J293" s="131">
        <f>BK293</f>
        <v>0</v>
      </c>
      <c r="L293" s="120"/>
      <c r="M293" s="125"/>
      <c r="P293" s="126">
        <f>SUM(P294:P389)</f>
        <v>0</v>
      </c>
      <c r="R293" s="126">
        <f>SUM(R294:R389)</f>
        <v>64.869985349999979</v>
      </c>
      <c r="T293" s="127">
        <f>SUM(T294:T389)</f>
        <v>0</v>
      </c>
      <c r="AR293" s="121" t="s">
        <v>90</v>
      </c>
      <c r="AT293" s="128" t="s">
        <v>81</v>
      </c>
      <c r="AU293" s="128" t="s">
        <v>90</v>
      </c>
      <c r="AY293" s="121" t="s">
        <v>168</v>
      </c>
      <c r="BK293" s="129">
        <f>SUM(BK294:BK389)</f>
        <v>0</v>
      </c>
    </row>
    <row r="294" spans="2:65" s="1" customFormat="1" ht="16.5" customHeight="1">
      <c r="B294" s="33"/>
      <c r="C294" s="132" t="s">
        <v>564</v>
      </c>
      <c r="D294" s="132" t="s">
        <v>171</v>
      </c>
      <c r="E294" s="133" t="s">
        <v>481</v>
      </c>
      <c r="F294" s="134" t="s">
        <v>482</v>
      </c>
      <c r="G294" s="135" t="s">
        <v>267</v>
      </c>
      <c r="H294" s="136">
        <v>11</v>
      </c>
      <c r="I294" s="137"/>
      <c r="J294" s="138">
        <f>ROUND(I294*H294,2)</f>
        <v>0</v>
      </c>
      <c r="K294" s="134" t="s">
        <v>254</v>
      </c>
      <c r="L294" s="33"/>
      <c r="M294" s="139" t="s">
        <v>44</v>
      </c>
      <c r="N294" s="140" t="s">
        <v>53</v>
      </c>
      <c r="P294" s="141">
        <f>O294*H294</f>
        <v>0</v>
      </c>
      <c r="Q294" s="141">
        <v>1.0000000000000001E-5</v>
      </c>
      <c r="R294" s="141">
        <f>Q294*H294</f>
        <v>1.1E-4</v>
      </c>
      <c r="S294" s="141">
        <v>0</v>
      </c>
      <c r="T294" s="142">
        <f>S294*H294</f>
        <v>0</v>
      </c>
      <c r="AR294" s="143" t="s">
        <v>187</v>
      </c>
      <c r="AT294" s="143" t="s">
        <v>171</v>
      </c>
      <c r="AU294" s="143" t="s">
        <v>21</v>
      </c>
      <c r="AY294" s="17" t="s">
        <v>168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7" t="s">
        <v>90</v>
      </c>
      <c r="BK294" s="144">
        <f>ROUND(I294*H294,2)</f>
        <v>0</v>
      </c>
      <c r="BL294" s="17" t="s">
        <v>187</v>
      </c>
      <c r="BM294" s="143" t="s">
        <v>483</v>
      </c>
    </row>
    <row r="295" spans="2:65" s="1" customFormat="1" ht="10.199999999999999">
      <c r="B295" s="33"/>
      <c r="D295" s="160" t="s">
        <v>256</v>
      </c>
      <c r="F295" s="161" t="s">
        <v>484</v>
      </c>
      <c r="I295" s="147"/>
      <c r="L295" s="33"/>
      <c r="M295" s="148"/>
      <c r="T295" s="54"/>
      <c r="AT295" s="17" t="s">
        <v>256</v>
      </c>
      <c r="AU295" s="17" t="s">
        <v>21</v>
      </c>
    </row>
    <row r="296" spans="2:65" s="12" customFormat="1" ht="10.199999999999999">
      <c r="B296" s="149"/>
      <c r="D296" s="145" t="s">
        <v>182</v>
      </c>
      <c r="E296" s="150" t="s">
        <v>44</v>
      </c>
      <c r="F296" s="151" t="s">
        <v>219</v>
      </c>
      <c r="H296" s="152">
        <v>11</v>
      </c>
      <c r="I296" s="153"/>
      <c r="L296" s="149"/>
      <c r="M296" s="154"/>
      <c r="T296" s="155"/>
      <c r="AT296" s="150" t="s">
        <v>182</v>
      </c>
      <c r="AU296" s="150" t="s">
        <v>21</v>
      </c>
      <c r="AV296" s="12" t="s">
        <v>21</v>
      </c>
      <c r="AW296" s="12" t="s">
        <v>42</v>
      </c>
      <c r="AX296" s="12" t="s">
        <v>90</v>
      </c>
      <c r="AY296" s="150" t="s">
        <v>168</v>
      </c>
    </row>
    <row r="297" spans="2:65" s="1" customFormat="1" ht="16.5" customHeight="1">
      <c r="B297" s="33"/>
      <c r="C297" s="176" t="s">
        <v>569</v>
      </c>
      <c r="D297" s="176" t="s">
        <v>386</v>
      </c>
      <c r="E297" s="177" t="s">
        <v>487</v>
      </c>
      <c r="F297" s="178" t="s">
        <v>488</v>
      </c>
      <c r="G297" s="179" t="s">
        <v>267</v>
      </c>
      <c r="H297" s="180">
        <v>11.33</v>
      </c>
      <c r="I297" s="181"/>
      <c r="J297" s="182">
        <f>ROUND(I297*H297,2)</f>
        <v>0</v>
      </c>
      <c r="K297" s="178" t="s">
        <v>254</v>
      </c>
      <c r="L297" s="183"/>
      <c r="M297" s="184" t="s">
        <v>44</v>
      </c>
      <c r="N297" s="185" t="s">
        <v>53</v>
      </c>
      <c r="P297" s="141">
        <f>O297*H297</f>
        <v>0</v>
      </c>
      <c r="Q297" s="141">
        <v>2.6700000000000001E-3</v>
      </c>
      <c r="R297" s="141">
        <f>Q297*H297</f>
        <v>3.02511E-2</v>
      </c>
      <c r="S297" s="141">
        <v>0</v>
      </c>
      <c r="T297" s="142">
        <f>S297*H297</f>
        <v>0</v>
      </c>
      <c r="AR297" s="143" t="s">
        <v>204</v>
      </c>
      <c r="AT297" s="143" t="s">
        <v>386</v>
      </c>
      <c r="AU297" s="143" t="s">
        <v>21</v>
      </c>
      <c r="AY297" s="17" t="s">
        <v>168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90</v>
      </c>
      <c r="BK297" s="144">
        <f>ROUND(I297*H297,2)</f>
        <v>0</v>
      </c>
      <c r="BL297" s="17" t="s">
        <v>187</v>
      </c>
      <c r="BM297" s="143" t="s">
        <v>489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219</v>
      </c>
      <c r="H298" s="152">
        <v>11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2" customFormat="1" ht="10.199999999999999">
      <c r="B299" s="149"/>
      <c r="D299" s="145" t="s">
        <v>182</v>
      </c>
      <c r="F299" s="151" t="s">
        <v>2613</v>
      </c>
      <c r="H299" s="152">
        <v>11.33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</v>
      </c>
      <c r="AX299" s="12" t="s">
        <v>90</v>
      </c>
      <c r="AY299" s="150" t="s">
        <v>168</v>
      </c>
    </row>
    <row r="300" spans="2:65" s="1" customFormat="1" ht="16.5" customHeight="1">
      <c r="B300" s="33"/>
      <c r="C300" s="132" t="s">
        <v>573</v>
      </c>
      <c r="D300" s="132" t="s">
        <v>171</v>
      </c>
      <c r="E300" s="133" t="s">
        <v>2614</v>
      </c>
      <c r="F300" s="134" t="s">
        <v>2615</v>
      </c>
      <c r="G300" s="135" t="s">
        <v>267</v>
      </c>
      <c r="H300" s="136">
        <v>95.47</v>
      </c>
      <c r="I300" s="137"/>
      <c r="J300" s="138">
        <f>ROUND(I300*H300,2)</f>
        <v>0</v>
      </c>
      <c r="K300" s="134" t="s">
        <v>254</v>
      </c>
      <c r="L300" s="33"/>
      <c r="M300" s="139" t="s">
        <v>44</v>
      </c>
      <c r="N300" s="140" t="s">
        <v>53</v>
      </c>
      <c r="P300" s="141">
        <f>O300*H300</f>
        <v>0</v>
      </c>
      <c r="Q300" s="141">
        <v>2.0000000000000002E-5</v>
      </c>
      <c r="R300" s="141">
        <f>Q300*H300</f>
        <v>1.9094000000000001E-3</v>
      </c>
      <c r="S300" s="141">
        <v>0</v>
      </c>
      <c r="T300" s="142">
        <f>S300*H300</f>
        <v>0</v>
      </c>
      <c r="AR300" s="143" t="s">
        <v>187</v>
      </c>
      <c r="AT300" s="143" t="s">
        <v>171</v>
      </c>
      <c r="AU300" s="143" t="s">
        <v>21</v>
      </c>
      <c r="AY300" s="17" t="s">
        <v>168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90</v>
      </c>
      <c r="BK300" s="144">
        <f>ROUND(I300*H300,2)</f>
        <v>0</v>
      </c>
      <c r="BL300" s="17" t="s">
        <v>187</v>
      </c>
      <c r="BM300" s="143" t="s">
        <v>2616</v>
      </c>
    </row>
    <row r="301" spans="2:65" s="1" customFormat="1" ht="10.199999999999999">
      <c r="B301" s="33"/>
      <c r="D301" s="160" t="s">
        <v>256</v>
      </c>
      <c r="F301" s="161" t="s">
        <v>2617</v>
      </c>
      <c r="I301" s="147"/>
      <c r="L301" s="33"/>
      <c r="M301" s="148"/>
      <c r="T301" s="54"/>
      <c r="AT301" s="17" t="s">
        <v>256</v>
      </c>
      <c r="AU301" s="17" t="s">
        <v>21</v>
      </c>
    </row>
    <row r="302" spans="2:65" s="12" customFormat="1" ht="10.199999999999999">
      <c r="B302" s="149"/>
      <c r="D302" s="145" t="s">
        <v>182</v>
      </c>
      <c r="E302" s="150" t="s">
        <v>44</v>
      </c>
      <c r="F302" s="151" t="s">
        <v>2618</v>
      </c>
      <c r="H302" s="152">
        <v>95.47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42</v>
      </c>
      <c r="AX302" s="12" t="s">
        <v>90</v>
      </c>
      <c r="AY302" s="150" t="s">
        <v>168</v>
      </c>
    </row>
    <row r="303" spans="2:65" s="1" customFormat="1" ht="16.5" customHeight="1">
      <c r="B303" s="33"/>
      <c r="C303" s="176" t="s">
        <v>578</v>
      </c>
      <c r="D303" s="176" t="s">
        <v>386</v>
      </c>
      <c r="E303" s="177" t="s">
        <v>2619</v>
      </c>
      <c r="F303" s="178" t="s">
        <v>2620</v>
      </c>
      <c r="G303" s="179" t="s">
        <v>267</v>
      </c>
      <c r="H303" s="180">
        <v>98.334000000000003</v>
      </c>
      <c r="I303" s="181"/>
      <c r="J303" s="182">
        <f>ROUND(I303*H303,2)</f>
        <v>0</v>
      </c>
      <c r="K303" s="178" t="s">
        <v>254</v>
      </c>
      <c r="L303" s="183"/>
      <c r="M303" s="184" t="s">
        <v>44</v>
      </c>
      <c r="N303" s="185" t="s">
        <v>53</v>
      </c>
      <c r="P303" s="141">
        <f>O303*H303</f>
        <v>0</v>
      </c>
      <c r="Q303" s="141">
        <v>1.052E-2</v>
      </c>
      <c r="R303" s="141">
        <f>Q303*H303</f>
        <v>1.0344736800000001</v>
      </c>
      <c r="S303" s="141">
        <v>0</v>
      </c>
      <c r="T303" s="142">
        <f>S303*H303</f>
        <v>0</v>
      </c>
      <c r="AR303" s="143" t="s">
        <v>204</v>
      </c>
      <c r="AT303" s="143" t="s">
        <v>386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2621</v>
      </c>
    </row>
    <row r="304" spans="2:65" s="1" customFormat="1" ht="124.8">
      <c r="B304" s="33"/>
      <c r="D304" s="145" t="s">
        <v>177</v>
      </c>
      <c r="F304" s="146" t="s">
        <v>2622</v>
      </c>
      <c r="I304" s="147"/>
      <c r="L304" s="33"/>
      <c r="M304" s="148"/>
      <c r="T304" s="54"/>
      <c r="AT304" s="17" t="s">
        <v>177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2618</v>
      </c>
      <c r="H305" s="152">
        <v>95.47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2" customFormat="1" ht="10.199999999999999">
      <c r="B306" s="149"/>
      <c r="D306" s="145" t="s">
        <v>182</v>
      </c>
      <c r="F306" s="151" t="s">
        <v>2623</v>
      </c>
      <c r="H306" s="152">
        <v>98.334000000000003</v>
      </c>
      <c r="I306" s="153"/>
      <c r="L306" s="149"/>
      <c r="M306" s="154"/>
      <c r="T306" s="155"/>
      <c r="AT306" s="150" t="s">
        <v>182</v>
      </c>
      <c r="AU306" s="150" t="s">
        <v>21</v>
      </c>
      <c r="AV306" s="12" t="s">
        <v>21</v>
      </c>
      <c r="AW306" s="12" t="s">
        <v>4</v>
      </c>
      <c r="AX306" s="12" t="s">
        <v>90</v>
      </c>
      <c r="AY306" s="150" t="s">
        <v>168</v>
      </c>
    </row>
    <row r="307" spans="2:65" s="1" customFormat="1" ht="16.5" customHeight="1">
      <c r="B307" s="33"/>
      <c r="C307" s="132" t="s">
        <v>584</v>
      </c>
      <c r="D307" s="132" t="s">
        <v>171</v>
      </c>
      <c r="E307" s="133" t="s">
        <v>492</v>
      </c>
      <c r="F307" s="134" t="s">
        <v>493</v>
      </c>
      <c r="G307" s="135" t="s">
        <v>267</v>
      </c>
      <c r="H307" s="136">
        <v>245.7</v>
      </c>
      <c r="I307" s="137"/>
      <c r="J307" s="138">
        <f>ROUND(I307*H307,2)</f>
        <v>0</v>
      </c>
      <c r="K307" s="134" t="s">
        <v>254</v>
      </c>
      <c r="L307" s="33"/>
      <c r="M307" s="139" t="s">
        <v>44</v>
      </c>
      <c r="N307" s="140" t="s">
        <v>53</v>
      </c>
      <c r="P307" s="141">
        <f>O307*H307</f>
        <v>0</v>
      </c>
      <c r="Q307" s="141">
        <v>2.0000000000000002E-5</v>
      </c>
      <c r="R307" s="141">
        <f>Q307*H307</f>
        <v>4.914E-3</v>
      </c>
      <c r="S307" s="141">
        <v>0</v>
      </c>
      <c r="T307" s="142">
        <f>S307*H307</f>
        <v>0</v>
      </c>
      <c r="AR307" s="143" t="s">
        <v>187</v>
      </c>
      <c r="AT307" s="143" t="s">
        <v>171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494</v>
      </c>
    </row>
    <row r="308" spans="2:65" s="1" customFormat="1" ht="10.199999999999999">
      <c r="B308" s="33"/>
      <c r="D308" s="160" t="s">
        <v>256</v>
      </c>
      <c r="F308" s="161" t="s">
        <v>495</v>
      </c>
      <c r="I308" s="147"/>
      <c r="L308" s="33"/>
      <c r="M308" s="148"/>
      <c r="T308" s="54"/>
      <c r="AT308" s="17" t="s">
        <v>256</v>
      </c>
      <c r="AU308" s="17" t="s">
        <v>21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2624</v>
      </c>
      <c r="H309" s="152">
        <v>245.7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" customFormat="1" ht="16.5" customHeight="1">
      <c r="B310" s="33"/>
      <c r="C310" s="176" t="s">
        <v>589</v>
      </c>
      <c r="D310" s="176" t="s">
        <v>386</v>
      </c>
      <c r="E310" s="177" t="s">
        <v>496</v>
      </c>
      <c r="F310" s="178" t="s">
        <v>497</v>
      </c>
      <c r="G310" s="179" t="s">
        <v>267</v>
      </c>
      <c r="H310" s="180">
        <v>253.071</v>
      </c>
      <c r="I310" s="181"/>
      <c r="J310" s="182">
        <f>ROUND(I310*H310,2)</f>
        <v>0</v>
      </c>
      <c r="K310" s="178" t="s">
        <v>254</v>
      </c>
      <c r="L310" s="183"/>
      <c r="M310" s="184" t="s">
        <v>44</v>
      </c>
      <c r="N310" s="185" t="s">
        <v>53</v>
      </c>
      <c r="P310" s="141">
        <f>O310*H310</f>
        <v>0</v>
      </c>
      <c r="Q310" s="141">
        <v>1.6619999999999999E-2</v>
      </c>
      <c r="R310" s="141">
        <f>Q310*H310</f>
        <v>4.2060400199999997</v>
      </c>
      <c r="S310" s="141">
        <v>0</v>
      </c>
      <c r="T310" s="142">
        <f>S310*H310</f>
        <v>0</v>
      </c>
      <c r="AR310" s="143" t="s">
        <v>204</v>
      </c>
      <c r="AT310" s="143" t="s">
        <v>386</v>
      </c>
      <c r="AU310" s="143" t="s">
        <v>21</v>
      </c>
      <c r="AY310" s="17" t="s">
        <v>168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90</v>
      </c>
      <c r="BK310" s="144">
        <f>ROUND(I310*H310,2)</f>
        <v>0</v>
      </c>
      <c r="BL310" s="17" t="s">
        <v>187</v>
      </c>
      <c r="BM310" s="143" t="s">
        <v>498</v>
      </c>
    </row>
    <row r="311" spans="2:65" s="1" customFormat="1" ht="124.8">
      <c r="B311" s="33"/>
      <c r="D311" s="145" t="s">
        <v>177</v>
      </c>
      <c r="F311" s="146" t="s">
        <v>499</v>
      </c>
      <c r="I311" s="147"/>
      <c r="L311" s="33"/>
      <c r="M311" s="148"/>
      <c r="T311" s="54"/>
      <c r="AT311" s="17" t="s">
        <v>177</v>
      </c>
      <c r="AU311" s="17" t="s">
        <v>21</v>
      </c>
    </row>
    <row r="312" spans="2:65" s="12" customFormat="1" ht="10.199999999999999">
      <c r="B312" s="149"/>
      <c r="D312" s="145" t="s">
        <v>182</v>
      </c>
      <c r="E312" s="150" t="s">
        <v>44</v>
      </c>
      <c r="F312" s="151" t="s">
        <v>2624</v>
      </c>
      <c r="H312" s="152">
        <v>245.7</v>
      </c>
      <c r="I312" s="153"/>
      <c r="L312" s="149"/>
      <c r="M312" s="154"/>
      <c r="T312" s="155"/>
      <c r="AT312" s="150" t="s">
        <v>182</v>
      </c>
      <c r="AU312" s="150" t="s">
        <v>21</v>
      </c>
      <c r="AV312" s="12" t="s">
        <v>21</v>
      </c>
      <c r="AW312" s="12" t="s">
        <v>42</v>
      </c>
      <c r="AX312" s="12" t="s">
        <v>90</v>
      </c>
      <c r="AY312" s="150" t="s">
        <v>168</v>
      </c>
    </row>
    <row r="313" spans="2:65" s="12" customFormat="1" ht="10.199999999999999">
      <c r="B313" s="149"/>
      <c r="D313" s="145" t="s">
        <v>182</v>
      </c>
      <c r="F313" s="151" t="s">
        <v>2625</v>
      </c>
      <c r="H313" s="152">
        <v>253.071</v>
      </c>
      <c r="I313" s="153"/>
      <c r="L313" s="149"/>
      <c r="M313" s="154"/>
      <c r="T313" s="155"/>
      <c r="AT313" s="150" t="s">
        <v>182</v>
      </c>
      <c r="AU313" s="150" t="s">
        <v>21</v>
      </c>
      <c r="AV313" s="12" t="s">
        <v>21</v>
      </c>
      <c r="AW313" s="12" t="s">
        <v>4</v>
      </c>
      <c r="AX313" s="12" t="s">
        <v>90</v>
      </c>
      <c r="AY313" s="150" t="s">
        <v>168</v>
      </c>
    </row>
    <row r="314" spans="2:65" s="1" customFormat="1" ht="24.15" customHeight="1">
      <c r="B314" s="33"/>
      <c r="C314" s="132" t="s">
        <v>596</v>
      </c>
      <c r="D314" s="132" t="s">
        <v>171</v>
      </c>
      <c r="E314" s="133" t="s">
        <v>502</v>
      </c>
      <c r="F314" s="134" t="s">
        <v>503</v>
      </c>
      <c r="G314" s="135" t="s">
        <v>430</v>
      </c>
      <c r="H314" s="136">
        <v>3</v>
      </c>
      <c r="I314" s="137"/>
      <c r="J314" s="138">
        <f>ROUND(I314*H314,2)</f>
        <v>0</v>
      </c>
      <c r="K314" s="134" t="s">
        <v>254</v>
      </c>
      <c r="L314" s="33"/>
      <c r="M314" s="139" t="s">
        <v>44</v>
      </c>
      <c r="N314" s="140" t="s">
        <v>53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187</v>
      </c>
      <c r="AT314" s="143" t="s">
        <v>171</v>
      </c>
      <c r="AU314" s="143" t="s">
        <v>21</v>
      </c>
      <c r="AY314" s="17" t="s">
        <v>168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90</v>
      </c>
      <c r="BK314" s="144">
        <f>ROUND(I314*H314,2)</f>
        <v>0</v>
      </c>
      <c r="BL314" s="17" t="s">
        <v>187</v>
      </c>
      <c r="BM314" s="143" t="s">
        <v>504</v>
      </c>
    </row>
    <row r="315" spans="2:65" s="1" customFormat="1" ht="10.199999999999999">
      <c r="B315" s="33"/>
      <c r="D315" s="160" t="s">
        <v>256</v>
      </c>
      <c r="F315" s="161" t="s">
        <v>505</v>
      </c>
      <c r="I315" s="147"/>
      <c r="L315" s="33"/>
      <c r="M315" s="148"/>
      <c r="T315" s="54"/>
      <c r="AT315" s="17" t="s">
        <v>256</v>
      </c>
      <c r="AU315" s="17" t="s">
        <v>21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183</v>
      </c>
      <c r="H316" s="152">
        <v>3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90</v>
      </c>
      <c r="AY316" s="150" t="s">
        <v>168</v>
      </c>
    </row>
    <row r="317" spans="2:65" s="1" customFormat="1" ht="16.5" customHeight="1">
      <c r="B317" s="33"/>
      <c r="C317" s="176" t="s">
        <v>602</v>
      </c>
      <c r="D317" s="176" t="s">
        <v>386</v>
      </c>
      <c r="E317" s="177" t="s">
        <v>507</v>
      </c>
      <c r="F317" s="178" t="s">
        <v>508</v>
      </c>
      <c r="G317" s="179" t="s">
        <v>430</v>
      </c>
      <c r="H317" s="180">
        <v>3.0449999999999999</v>
      </c>
      <c r="I317" s="181"/>
      <c r="J317" s="182">
        <f>ROUND(I317*H317,2)</f>
        <v>0</v>
      </c>
      <c r="K317" s="178" t="s">
        <v>254</v>
      </c>
      <c r="L317" s="183"/>
      <c r="M317" s="184" t="s">
        <v>44</v>
      </c>
      <c r="N317" s="185" t="s">
        <v>53</v>
      </c>
      <c r="P317" s="141">
        <f>O317*H317</f>
        <v>0</v>
      </c>
      <c r="Q317" s="141">
        <v>6.4999999999999997E-4</v>
      </c>
      <c r="R317" s="141">
        <f>Q317*H317</f>
        <v>1.9792499999999997E-3</v>
      </c>
      <c r="S317" s="141">
        <v>0</v>
      </c>
      <c r="T317" s="142">
        <f>S317*H317</f>
        <v>0</v>
      </c>
      <c r="AR317" s="143" t="s">
        <v>204</v>
      </c>
      <c r="AT317" s="143" t="s">
        <v>386</v>
      </c>
      <c r="AU317" s="143" t="s">
        <v>21</v>
      </c>
      <c r="AY317" s="17" t="s">
        <v>168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90</v>
      </c>
      <c r="BK317" s="144">
        <f>ROUND(I317*H317,2)</f>
        <v>0</v>
      </c>
      <c r="BL317" s="17" t="s">
        <v>187</v>
      </c>
      <c r="BM317" s="143" t="s">
        <v>509</v>
      </c>
    </row>
    <row r="318" spans="2:65" s="12" customFormat="1" ht="10.199999999999999">
      <c r="B318" s="149"/>
      <c r="D318" s="145" t="s">
        <v>182</v>
      </c>
      <c r="E318" s="150" t="s">
        <v>44</v>
      </c>
      <c r="F318" s="151" t="s">
        <v>2626</v>
      </c>
      <c r="H318" s="152">
        <v>3.0449999999999999</v>
      </c>
      <c r="I318" s="153"/>
      <c r="L318" s="149"/>
      <c r="M318" s="154"/>
      <c r="T318" s="155"/>
      <c r="AT318" s="150" t="s">
        <v>182</v>
      </c>
      <c r="AU318" s="150" t="s">
        <v>21</v>
      </c>
      <c r="AV318" s="12" t="s">
        <v>21</v>
      </c>
      <c r="AW318" s="12" t="s">
        <v>42</v>
      </c>
      <c r="AX318" s="12" t="s">
        <v>90</v>
      </c>
      <c r="AY318" s="150" t="s">
        <v>168</v>
      </c>
    </row>
    <row r="319" spans="2:65" s="1" customFormat="1" ht="24.15" customHeight="1">
      <c r="B319" s="33"/>
      <c r="C319" s="132" t="s">
        <v>608</v>
      </c>
      <c r="D319" s="132" t="s">
        <v>171</v>
      </c>
      <c r="E319" s="133" t="s">
        <v>2627</v>
      </c>
      <c r="F319" s="134" t="s">
        <v>2628</v>
      </c>
      <c r="G319" s="135" t="s">
        <v>430</v>
      </c>
      <c r="H319" s="136">
        <v>2</v>
      </c>
      <c r="I319" s="137"/>
      <c r="J319" s="138">
        <f>ROUND(I319*H319,2)</f>
        <v>0</v>
      </c>
      <c r="K319" s="134" t="s">
        <v>254</v>
      </c>
      <c r="L319" s="33"/>
      <c r="M319" s="139" t="s">
        <v>44</v>
      </c>
      <c r="N319" s="140" t="s">
        <v>53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187</v>
      </c>
      <c r="AT319" s="143" t="s">
        <v>171</v>
      </c>
      <c r="AU319" s="143" t="s">
        <v>21</v>
      </c>
      <c r="AY319" s="17" t="s">
        <v>168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90</v>
      </c>
      <c r="BK319" s="144">
        <f>ROUND(I319*H319,2)</f>
        <v>0</v>
      </c>
      <c r="BL319" s="17" t="s">
        <v>187</v>
      </c>
      <c r="BM319" s="143" t="s">
        <v>2629</v>
      </c>
    </row>
    <row r="320" spans="2:65" s="1" customFormat="1" ht="10.199999999999999">
      <c r="B320" s="33"/>
      <c r="D320" s="160" t="s">
        <v>256</v>
      </c>
      <c r="F320" s="161" t="s">
        <v>2630</v>
      </c>
      <c r="I320" s="147"/>
      <c r="L320" s="33"/>
      <c r="M320" s="148"/>
      <c r="T320" s="54"/>
      <c r="AT320" s="17" t="s">
        <v>256</v>
      </c>
      <c r="AU320" s="17" t="s">
        <v>21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21</v>
      </c>
      <c r="H321" s="152">
        <v>2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90</v>
      </c>
      <c r="AY321" s="150" t="s">
        <v>168</v>
      </c>
    </row>
    <row r="322" spans="2:65" s="1" customFormat="1" ht="16.5" customHeight="1">
      <c r="B322" s="33"/>
      <c r="C322" s="176" t="s">
        <v>614</v>
      </c>
      <c r="D322" s="176" t="s">
        <v>386</v>
      </c>
      <c r="E322" s="177" t="s">
        <v>2631</v>
      </c>
      <c r="F322" s="178" t="s">
        <v>2632</v>
      </c>
      <c r="G322" s="179" t="s">
        <v>430</v>
      </c>
      <c r="H322" s="180">
        <v>2.0299999999999998</v>
      </c>
      <c r="I322" s="181"/>
      <c r="J322" s="182">
        <f>ROUND(I322*H322,2)</f>
        <v>0</v>
      </c>
      <c r="K322" s="178" t="s">
        <v>254</v>
      </c>
      <c r="L322" s="183"/>
      <c r="M322" s="184" t="s">
        <v>44</v>
      </c>
      <c r="N322" s="185" t="s">
        <v>53</v>
      </c>
      <c r="P322" s="141">
        <f>O322*H322</f>
        <v>0</v>
      </c>
      <c r="Q322" s="141">
        <v>4.2599999999999999E-3</v>
      </c>
      <c r="R322" s="141">
        <f>Q322*H322</f>
        <v>8.6477999999999989E-3</v>
      </c>
      <c r="S322" s="141">
        <v>0</v>
      </c>
      <c r="T322" s="142">
        <f>S322*H322</f>
        <v>0</v>
      </c>
      <c r="AR322" s="143" t="s">
        <v>204</v>
      </c>
      <c r="AT322" s="143" t="s">
        <v>386</v>
      </c>
      <c r="AU322" s="143" t="s">
        <v>21</v>
      </c>
      <c r="AY322" s="17" t="s">
        <v>168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7" t="s">
        <v>90</v>
      </c>
      <c r="BK322" s="144">
        <f>ROUND(I322*H322,2)</f>
        <v>0</v>
      </c>
      <c r="BL322" s="17" t="s">
        <v>187</v>
      </c>
      <c r="BM322" s="143" t="s">
        <v>2633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889</v>
      </c>
      <c r="H323" s="152">
        <v>2.0299999999999998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90</v>
      </c>
      <c r="AY323" s="150" t="s">
        <v>168</v>
      </c>
    </row>
    <row r="324" spans="2:65" s="1" customFormat="1" ht="24.15" customHeight="1">
      <c r="B324" s="33"/>
      <c r="C324" s="132" t="s">
        <v>929</v>
      </c>
      <c r="D324" s="132" t="s">
        <v>171</v>
      </c>
      <c r="E324" s="133" t="s">
        <v>512</v>
      </c>
      <c r="F324" s="134" t="s">
        <v>513</v>
      </c>
      <c r="G324" s="135" t="s">
        <v>430</v>
      </c>
      <c r="H324" s="136">
        <v>1</v>
      </c>
      <c r="I324" s="137"/>
      <c r="J324" s="138">
        <f>ROUND(I324*H324,2)</f>
        <v>0</v>
      </c>
      <c r="K324" s="134" t="s">
        <v>254</v>
      </c>
      <c r="L324" s="33"/>
      <c r="M324" s="139" t="s">
        <v>44</v>
      </c>
      <c r="N324" s="140" t="s">
        <v>53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187</v>
      </c>
      <c r="AT324" s="143" t="s">
        <v>171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514</v>
      </c>
    </row>
    <row r="325" spans="2:65" s="1" customFormat="1" ht="10.199999999999999">
      <c r="B325" s="33"/>
      <c r="D325" s="160" t="s">
        <v>256</v>
      </c>
      <c r="F325" s="161" t="s">
        <v>515</v>
      </c>
      <c r="I325" s="147"/>
      <c r="L325" s="33"/>
      <c r="M325" s="148"/>
      <c r="T325" s="54"/>
      <c r="AT325" s="17" t="s">
        <v>256</v>
      </c>
      <c r="AU325" s="17" t="s">
        <v>21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90</v>
      </c>
      <c r="H326" s="152">
        <v>1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90</v>
      </c>
      <c r="AY326" s="150" t="s">
        <v>168</v>
      </c>
    </row>
    <row r="327" spans="2:65" s="1" customFormat="1" ht="16.5" customHeight="1">
      <c r="B327" s="33"/>
      <c r="C327" s="176" t="s">
        <v>933</v>
      </c>
      <c r="D327" s="176" t="s">
        <v>386</v>
      </c>
      <c r="E327" s="177" t="s">
        <v>517</v>
      </c>
      <c r="F327" s="178" t="s">
        <v>518</v>
      </c>
      <c r="G327" s="179" t="s">
        <v>430</v>
      </c>
      <c r="H327" s="180">
        <v>1.0149999999999999</v>
      </c>
      <c r="I327" s="181"/>
      <c r="J327" s="182">
        <f>ROUND(I327*H327,2)</f>
        <v>0</v>
      </c>
      <c r="K327" s="178" t="s">
        <v>254</v>
      </c>
      <c r="L327" s="183"/>
      <c r="M327" s="184" t="s">
        <v>44</v>
      </c>
      <c r="N327" s="185" t="s">
        <v>53</v>
      </c>
      <c r="P327" s="141">
        <f>O327*H327</f>
        <v>0</v>
      </c>
      <c r="Q327" s="141">
        <v>7.1999999999999998E-3</v>
      </c>
      <c r="R327" s="141">
        <f>Q327*H327</f>
        <v>7.3079999999999994E-3</v>
      </c>
      <c r="S327" s="141">
        <v>0</v>
      </c>
      <c r="T327" s="142">
        <f>S327*H327</f>
        <v>0</v>
      </c>
      <c r="AR327" s="143" t="s">
        <v>204</v>
      </c>
      <c r="AT327" s="143" t="s">
        <v>386</v>
      </c>
      <c r="AU327" s="143" t="s">
        <v>21</v>
      </c>
      <c r="AY327" s="17" t="s">
        <v>168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90</v>
      </c>
      <c r="BK327" s="144">
        <f>ROUND(I327*H327,2)</f>
        <v>0</v>
      </c>
      <c r="BL327" s="17" t="s">
        <v>187</v>
      </c>
      <c r="BM327" s="143" t="s">
        <v>519</v>
      </c>
    </row>
    <row r="328" spans="2:65" s="12" customFormat="1" ht="10.199999999999999">
      <c r="B328" s="149"/>
      <c r="D328" s="145" t="s">
        <v>182</v>
      </c>
      <c r="E328" s="150" t="s">
        <v>44</v>
      </c>
      <c r="F328" s="151" t="s">
        <v>2319</v>
      </c>
      <c r="H328" s="152">
        <v>1.0149999999999999</v>
      </c>
      <c r="I328" s="153"/>
      <c r="L328" s="149"/>
      <c r="M328" s="154"/>
      <c r="T328" s="155"/>
      <c r="AT328" s="150" t="s">
        <v>182</v>
      </c>
      <c r="AU328" s="150" t="s">
        <v>21</v>
      </c>
      <c r="AV328" s="12" t="s">
        <v>21</v>
      </c>
      <c r="AW328" s="12" t="s">
        <v>42</v>
      </c>
      <c r="AX328" s="12" t="s">
        <v>90</v>
      </c>
      <c r="AY328" s="150" t="s">
        <v>168</v>
      </c>
    </row>
    <row r="329" spans="2:65" s="1" customFormat="1" ht="16.5" customHeight="1">
      <c r="B329" s="33"/>
      <c r="C329" s="132" t="s">
        <v>938</v>
      </c>
      <c r="D329" s="132" t="s">
        <v>171</v>
      </c>
      <c r="E329" s="133" t="s">
        <v>2634</v>
      </c>
      <c r="F329" s="134" t="s">
        <v>2635</v>
      </c>
      <c r="G329" s="135" t="s">
        <v>523</v>
      </c>
      <c r="H329" s="136">
        <v>3</v>
      </c>
      <c r="I329" s="137"/>
      <c r="J329" s="138">
        <f>ROUND(I329*H329,2)</f>
        <v>0</v>
      </c>
      <c r="K329" s="134" t="s">
        <v>254</v>
      </c>
      <c r="L329" s="33"/>
      <c r="M329" s="139" t="s">
        <v>44</v>
      </c>
      <c r="N329" s="140" t="s">
        <v>53</v>
      </c>
      <c r="P329" s="141">
        <f>O329*H329</f>
        <v>0</v>
      </c>
      <c r="Q329" s="141">
        <v>3.1E-4</v>
      </c>
      <c r="R329" s="141">
        <f>Q329*H329</f>
        <v>9.3000000000000005E-4</v>
      </c>
      <c r="S329" s="141">
        <v>0</v>
      </c>
      <c r="T329" s="142">
        <f>S329*H329</f>
        <v>0</v>
      </c>
      <c r="AR329" s="143" t="s">
        <v>187</v>
      </c>
      <c r="AT329" s="143" t="s">
        <v>171</v>
      </c>
      <c r="AU329" s="143" t="s">
        <v>21</v>
      </c>
      <c r="AY329" s="17" t="s">
        <v>168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90</v>
      </c>
      <c r="BK329" s="144">
        <f>ROUND(I329*H329,2)</f>
        <v>0</v>
      </c>
      <c r="BL329" s="17" t="s">
        <v>187</v>
      </c>
      <c r="BM329" s="143" t="s">
        <v>2636</v>
      </c>
    </row>
    <row r="330" spans="2:65" s="1" customFormat="1" ht="10.199999999999999">
      <c r="B330" s="33"/>
      <c r="D330" s="160" t="s">
        <v>256</v>
      </c>
      <c r="F330" s="161" t="s">
        <v>2637</v>
      </c>
      <c r="I330" s="147"/>
      <c r="L330" s="33"/>
      <c r="M330" s="148"/>
      <c r="T330" s="54"/>
      <c r="AT330" s="17" t="s">
        <v>256</v>
      </c>
      <c r="AU330" s="17" t="s">
        <v>21</v>
      </c>
    </row>
    <row r="331" spans="2:65" s="12" customFormat="1" ht="10.199999999999999">
      <c r="B331" s="149"/>
      <c r="D331" s="145" t="s">
        <v>182</v>
      </c>
      <c r="E331" s="150" t="s">
        <v>44</v>
      </c>
      <c r="F331" s="151" t="s">
        <v>183</v>
      </c>
      <c r="H331" s="152">
        <v>3</v>
      </c>
      <c r="I331" s="153"/>
      <c r="L331" s="149"/>
      <c r="M331" s="154"/>
      <c r="T331" s="155"/>
      <c r="AT331" s="150" t="s">
        <v>182</v>
      </c>
      <c r="AU331" s="150" t="s">
        <v>21</v>
      </c>
      <c r="AV331" s="12" t="s">
        <v>21</v>
      </c>
      <c r="AW331" s="12" t="s">
        <v>42</v>
      </c>
      <c r="AX331" s="12" t="s">
        <v>90</v>
      </c>
      <c r="AY331" s="150" t="s">
        <v>168</v>
      </c>
    </row>
    <row r="332" spans="2:65" s="1" customFormat="1" ht="16.5" customHeight="1">
      <c r="B332" s="33"/>
      <c r="C332" s="132" t="s">
        <v>942</v>
      </c>
      <c r="D332" s="132" t="s">
        <v>171</v>
      </c>
      <c r="E332" s="133" t="s">
        <v>521</v>
      </c>
      <c r="F332" s="134" t="s">
        <v>522</v>
      </c>
      <c r="G332" s="135" t="s">
        <v>523</v>
      </c>
      <c r="H332" s="136">
        <v>8</v>
      </c>
      <c r="I332" s="137"/>
      <c r="J332" s="138">
        <f>ROUND(I332*H332,2)</f>
        <v>0</v>
      </c>
      <c r="K332" s="134" t="s">
        <v>254</v>
      </c>
      <c r="L332" s="33"/>
      <c r="M332" s="139" t="s">
        <v>44</v>
      </c>
      <c r="N332" s="140" t="s">
        <v>53</v>
      </c>
      <c r="P332" s="141">
        <f>O332*H332</f>
        <v>0</v>
      </c>
      <c r="Q332" s="141">
        <v>3.1E-4</v>
      </c>
      <c r="R332" s="141">
        <f>Q332*H332</f>
        <v>2.48E-3</v>
      </c>
      <c r="S332" s="141">
        <v>0</v>
      </c>
      <c r="T332" s="142">
        <f>S332*H332</f>
        <v>0</v>
      </c>
      <c r="AR332" s="143" t="s">
        <v>187</v>
      </c>
      <c r="AT332" s="143" t="s">
        <v>171</v>
      </c>
      <c r="AU332" s="143" t="s">
        <v>21</v>
      </c>
      <c r="AY332" s="17" t="s">
        <v>168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7" t="s">
        <v>90</v>
      </c>
      <c r="BK332" s="144">
        <f>ROUND(I332*H332,2)</f>
        <v>0</v>
      </c>
      <c r="BL332" s="17" t="s">
        <v>187</v>
      </c>
      <c r="BM332" s="143" t="s">
        <v>524</v>
      </c>
    </row>
    <row r="333" spans="2:65" s="1" customFormat="1" ht="10.199999999999999">
      <c r="B333" s="33"/>
      <c r="D333" s="160" t="s">
        <v>256</v>
      </c>
      <c r="F333" s="161" t="s">
        <v>525</v>
      </c>
      <c r="I333" s="147"/>
      <c r="L333" s="33"/>
      <c r="M333" s="148"/>
      <c r="T333" s="54"/>
      <c r="AT333" s="17" t="s">
        <v>256</v>
      </c>
      <c r="AU333" s="17" t="s">
        <v>21</v>
      </c>
    </row>
    <row r="334" spans="2:65" s="12" customFormat="1" ht="10.199999999999999">
      <c r="B334" s="149"/>
      <c r="D334" s="145" t="s">
        <v>182</v>
      </c>
      <c r="E334" s="150" t="s">
        <v>44</v>
      </c>
      <c r="F334" s="151" t="s">
        <v>204</v>
      </c>
      <c r="H334" s="152">
        <v>8</v>
      </c>
      <c r="I334" s="153"/>
      <c r="L334" s="149"/>
      <c r="M334" s="154"/>
      <c r="T334" s="155"/>
      <c r="AT334" s="150" t="s">
        <v>182</v>
      </c>
      <c r="AU334" s="150" t="s">
        <v>21</v>
      </c>
      <c r="AV334" s="12" t="s">
        <v>21</v>
      </c>
      <c r="AW334" s="12" t="s">
        <v>42</v>
      </c>
      <c r="AX334" s="12" t="s">
        <v>90</v>
      </c>
      <c r="AY334" s="150" t="s">
        <v>168</v>
      </c>
    </row>
    <row r="335" spans="2:65" s="1" customFormat="1" ht="16.5" customHeight="1">
      <c r="B335" s="33"/>
      <c r="C335" s="132" t="s">
        <v>948</v>
      </c>
      <c r="D335" s="132" t="s">
        <v>171</v>
      </c>
      <c r="E335" s="133" t="s">
        <v>527</v>
      </c>
      <c r="F335" s="134" t="s">
        <v>528</v>
      </c>
      <c r="G335" s="135" t="s">
        <v>430</v>
      </c>
      <c r="H335" s="136">
        <v>28</v>
      </c>
      <c r="I335" s="137"/>
      <c r="J335" s="138">
        <f>ROUND(I335*H335,2)</f>
        <v>0</v>
      </c>
      <c r="K335" s="134" t="s">
        <v>254</v>
      </c>
      <c r="L335" s="33"/>
      <c r="M335" s="139" t="s">
        <v>44</v>
      </c>
      <c r="N335" s="140" t="s">
        <v>53</v>
      </c>
      <c r="P335" s="141">
        <f>O335*H335</f>
        <v>0</v>
      </c>
      <c r="Q335" s="141">
        <v>3.5749999999999997E-2</v>
      </c>
      <c r="R335" s="141">
        <f>Q335*H335</f>
        <v>1.0009999999999999</v>
      </c>
      <c r="S335" s="141">
        <v>0</v>
      </c>
      <c r="T335" s="142">
        <f>S335*H335</f>
        <v>0</v>
      </c>
      <c r="AR335" s="143" t="s">
        <v>187</v>
      </c>
      <c r="AT335" s="143" t="s">
        <v>171</v>
      </c>
      <c r="AU335" s="143" t="s">
        <v>21</v>
      </c>
      <c r="AY335" s="17" t="s">
        <v>168</v>
      </c>
      <c r="BE335" s="144">
        <f>IF(N335="základní",J335,0)</f>
        <v>0</v>
      </c>
      <c r="BF335" s="144">
        <f>IF(N335="snížená",J335,0)</f>
        <v>0</v>
      </c>
      <c r="BG335" s="144">
        <f>IF(N335="zákl. přenesená",J335,0)</f>
        <v>0</v>
      </c>
      <c r="BH335" s="144">
        <f>IF(N335="sníž. přenesená",J335,0)</f>
        <v>0</v>
      </c>
      <c r="BI335" s="144">
        <f>IF(N335="nulová",J335,0)</f>
        <v>0</v>
      </c>
      <c r="BJ335" s="17" t="s">
        <v>90</v>
      </c>
      <c r="BK335" s="144">
        <f>ROUND(I335*H335,2)</f>
        <v>0</v>
      </c>
      <c r="BL335" s="17" t="s">
        <v>187</v>
      </c>
      <c r="BM335" s="143" t="s">
        <v>529</v>
      </c>
    </row>
    <row r="336" spans="2:65" s="1" customFormat="1" ht="10.199999999999999">
      <c r="B336" s="33"/>
      <c r="D336" s="160" t="s">
        <v>256</v>
      </c>
      <c r="F336" s="161" t="s">
        <v>530</v>
      </c>
      <c r="I336" s="147"/>
      <c r="L336" s="33"/>
      <c r="M336" s="148"/>
      <c r="T336" s="54"/>
      <c r="AT336" s="17" t="s">
        <v>256</v>
      </c>
      <c r="AU336" s="17" t="s">
        <v>21</v>
      </c>
    </row>
    <row r="337" spans="2:65" s="12" customFormat="1" ht="10.199999999999999">
      <c r="B337" s="149"/>
      <c r="D337" s="145" t="s">
        <v>182</v>
      </c>
      <c r="E337" s="150" t="s">
        <v>44</v>
      </c>
      <c r="F337" s="151" t="s">
        <v>2638</v>
      </c>
      <c r="H337" s="152">
        <v>24</v>
      </c>
      <c r="I337" s="153"/>
      <c r="L337" s="149"/>
      <c r="M337" s="154"/>
      <c r="T337" s="155"/>
      <c r="AT337" s="150" t="s">
        <v>182</v>
      </c>
      <c r="AU337" s="150" t="s">
        <v>21</v>
      </c>
      <c r="AV337" s="12" t="s">
        <v>21</v>
      </c>
      <c r="AW337" s="12" t="s">
        <v>42</v>
      </c>
      <c r="AX337" s="12" t="s">
        <v>82</v>
      </c>
      <c r="AY337" s="150" t="s">
        <v>168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2639</v>
      </c>
      <c r="H338" s="152">
        <v>4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82</v>
      </c>
      <c r="AY338" s="150" t="s">
        <v>168</v>
      </c>
    </row>
    <row r="339" spans="2:65" s="13" customFormat="1" ht="10.199999999999999">
      <c r="B339" s="162"/>
      <c r="D339" s="145" t="s">
        <v>182</v>
      </c>
      <c r="E339" s="163" t="s">
        <v>44</v>
      </c>
      <c r="F339" s="164" t="s">
        <v>264</v>
      </c>
      <c r="H339" s="165">
        <v>28</v>
      </c>
      <c r="I339" s="166"/>
      <c r="L339" s="162"/>
      <c r="M339" s="167"/>
      <c r="T339" s="168"/>
      <c r="AT339" s="163" t="s">
        <v>182</v>
      </c>
      <c r="AU339" s="163" t="s">
        <v>21</v>
      </c>
      <c r="AV339" s="13" t="s">
        <v>187</v>
      </c>
      <c r="AW339" s="13" t="s">
        <v>42</v>
      </c>
      <c r="AX339" s="13" t="s">
        <v>90</v>
      </c>
      <c r="AY339" s="163" t="s">
        <v>168</v>
      </c>
    </row>
    <row r="340" spans="2:65" s="1" customFormat="1" ht="24.15" customHeight="1">
      <c r="B340" s="33"/>
      <c r="C340" s="132" t="s">
        <v>953</v>
      </c>
      <c r="D340" s="132" t="s">
        <v>171</v>
      </c>
      <c r="E340" s="133" t="s">
        <v>533</v>
      </c>
      <c r="F340" s="134" t="s">
        <v>534</v>
      </c>
      <c r="G340" s="135" t="s">
        <v>430</v>
      </c>
      <c r="H340" s="136">
        <v>10</v>
      </c>
      <c r="I340" s="137"/>
      <c r="J340" s="138">
        <f>ROUND(I340*H340,2)</f>
        <v>0</v>
      </c>
      <c r="K340" s="134" t="s">
        <v>254</v>
      </c>
      <c r="L340" s="33"/>
      <c r="M340" s="139" t="s">
        <v>44</v>
      </c>
      <c r="N340" s="140" t="s">
        <v>53</v>
      </c>
      <c r="P340" s="141">
        <f>O340*H340</f>
        <v>0</v>
      </c>
      <c r="Q340" s="141">
        <v>2.1158700000000001</v>
      </c>
      <c r="R340" s="141">
        <f>Q340*H340</f>
        <v>21.158700000000003</v>
      </c>
      <c r="S340" s="141">
        <v>0</v>
      </c>
      <c r="T340" s="142">
        <f>S340*H340</f>
        <v>0</v>
      </c>
      <c r="AR340" s="143" t="s">
        <v>187</v>
      </c>
      <c r="AT340" s="143" t="s">
        <v>171</v>
      </c>
      <c r="AU340" s="143" t="s">
        <v>21</v>
      </c>
      <c r="AY340" s="17" t="s">
        <v>168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7" t="s">
        <v>90</v>
      </c>
      <c r="BK340" s="144">
        <f>ROUND(I340*H340,2)</f>
        <v>0</v>
      </c>
      <c r="BL340" s="17" t="s">
        <v>187</v>
      </c>
      <c r="BM340" s="143" t="s">
        <v>535</v>
      </c>
    </row>
    <row r="341" spans="2:65" s="1" customFormat="1" ht="10.199999999999999">
      <c r="B341" s="33"/>
      <c r="D341" s="160" t="s">
        <v>256</v>
      </c>
      <c r="F341" s="161" t="s">
        <v>536</v>
      </c>
      <c r="I341" s="147"/>
      <c r="L341" s="33"/>
      <c r="M341" s="148"/>
      <c r="T341" s="54"/>
      <c r="AT341" s="17" t="s">
        <v>256</v>
      </c>
      <c r="AU341" s="17" t="s">
        <v>21</v>
      </c>
    </row>
    <row r="342" spans="2:65" s="12" customFormat="1" ht="10.199999999999999">
      <c r="B342" s="149"/>
      <c r="D342" s="145" t="s">
        <v>182</v>
      </c>
      <c r="E342" s="150" t="s">
        <v>44</v>
      </c>
      <c r="F342" s="151" t="s">
        <v>2640</v>
      </c>
      <c r="H342" s="152">
        <v>7</v>
      </c>
      <c r="I342" s="153"/>
      <c r="L342" s="149"/>
      <c r="M342" s="154"/>
      <c r="T342" s="155"/>
      <c r="AT342" s="150" t="s">
        <v>182</v>
      </c>
      <c r="AU342" s="150" t="s">
        <v>21</v>
      </c>
      <c r="AV342" s="12" t="s">
        <v>21</v>
      </c>
      <c r="AW342" s="12" t="s">
        <v>42</v>
      </c>
      <c r="AX342" s="12" t="s">
        <v>82</v>
      </c>
      <c r="AY342" s="150" t="s">
        <v>168</v>
      </c>
    </row>
    <row r="343" spans="2:65" s="12" customFormat="1" ht="10.199999999999999">
      <c r="B343" s="149"/>
      <c r="D343" s="145" t="s">
        <v>182</v>
      </c>
      <c r="E343" s="150" t="s">
        <v>44</v>
      </c>
      <c r="F343" s="151" t="s">
        <v>2641</v>
      </c>
      <c r="H343" s="152">
        <v>3</v>
      </c>
      <c r="I343" s="153"/>
      <c r="L343" s="149"/>
      <c r="M343" s="154"/>
      <c r="T343" s="155"/>
      <c r="AT343" s="150" t="s">
        <v>182</v>
      </c>
      <c r="AU343" s="150" t="s">
        <v>21</v>
      </c>
      <c r="AV343" s="12" t="s">
        <v>21</v>
      </c>
      <c r="AW343" s="12" t="s">
        <v>42</v>
      </c>
      <c r="AX343" s="12" t="s">
        <v>82</v>
      </c>
      <c r="AY343" s="150" t="s">
        <v>168</v>
      </c>
    </row>
    <row r="344" spans="2:65" s="13" customFormat="1" ht="10.199999999999999">
      <c r="B344" s="162"/>
      <c r="D344" s="145" t="s">
        <v>182</v>
      </c>
      <c r="E344" s="163" t="s">
        <v>44</v>
      </c>
      <c r="F344" s="164" t="s">
        <v>264</v>
      </c>
      <c r="H344" s="165">
        <v>10</v>
      </c>
      <c r="I344" s="166"/>
      <c r="L344" s="162"/>
      <c r="M344" s="167"/>
      <c r="T344" s="168"/>
      <c r="AT344" s="163" t="s">
        <v>182</v>
      </c>
      <c r="AU344" s="163" t="s">
        <v>21</v>
      </c>
      <c r="AV344" s="13" t="s">
        <v>187</v>
      </c>
      <c r="AW344" s="13" t="s">
        <v>42</v>
      </c>
      <c r="AX344" s="13" t="s">
        <v>90</v>
      </c>
      <c r="AY344" s="163" t="s">
        <v>168</v>
      </c>
    </row>
    <row r="345" spans="2:65" s="1" customFormat="1" ht="16.5" customHeight="1">
      <c r="B345" s="33"/>
      <c r="C345" s="176" t="s">
        <v>959</v>
      </c>
      <c r="D345" s="176" t="s">
        <v>386</v>
      </c>
      <c r="E345" s="177" t="s">
        <v>538</v>
      </c>
      <c r="F345" s="178" t="s">
        <v>539</v>
      </c>
      <c r="G345" s="179" t="s">
        <v>430</v>
      </c>
      <c r="H345" s="180">
        <v>10.1</v>
      </c>
      <c r="I345" s="181"/>
      <c r="J345" s="182">
        <f>ROUND(I345*H345,2)</f>
        <v>0</v>
      </c>
      <c r="K345" s="178" t="s">
        <v>254</v>
      </c>
      <c r="L345" s="183"/>
      <c r="M345" s="184" t="s">
        <v>44</v>
      </c>
      <c r="N345" s="185" t="s">
        <v>53</v>
      </c>
      <c r="P345" s="141">
        <f>O345*H345</f>
        <v>0</v>
      </c>
      <c r="Q345" s="141">
        <v>0.58499999999999996</v>
      </c>
      <c r="R345" s="141">
        <f>Q345*H345</f>
        <v>5.9084999999999992</v>
      </c>
      <c r="S345" s="141">
        <v>0</v>
      </c>
      <c r="T345" s="142">
        <f>S345*H345</f>
        <v>0</v>
      </c>
      <c r="AR345" s="143" t="s">
        <v>204</v>
      </c>
      <c r="AT345" s="143" t="s">
        <v>386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540</v>
      </c>
    </row>
    <row r="346" spans="2:65" s="12" customFormat="1" ht="10.199999999999999">
      <c r="B346" s="149"/>
      <c r="D346" s="145" t="s">
        <v>182</v>
      </c>
      <c r="E346" s="150" t="s">
        <v>44</v>
      </c>
      <c r="F346" s="151" t="s">
        <v>2264</v>
      </c>
      <c r="H346" s="152">
        <v>7.07</v>
      </c>
      <c r="I346" s="153"/>
      <c r="L346" s="149"/>
      <c r="M346" s="154"/>
      <c r="T346" s="155"/>
      <c r="AT346" s="150" t="s">
        <v>182</v>
      </c>
      <c r="AU346" s="150" t="s">
        <v>21</v>
      </c>
      <c r="AV346" s="12" t="s">
        <v>21</v>
      </c>
      <c r="AW346" s="12" t="s">
        <v>42</v>
      </c>
      <c r="AX346" s="12" t="s">
        <v>82</v>
      </c>
      <c r="AY346" s="150" t="s">
        <v>168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462</v>
      </c>
      <c r="H347" s="152">
        <v>3.03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82</v>
      </c>
      <c r="AY347" s="150" t="s">
        <v>168</v>
      </c>
    </row>
    <row r="348" spans="2:65" s="13" customFormat="1" ht="10.199999999999999">
      <c r="B348" s="162"/>
      <c r="D348" s="145" t="s">
        <v>182</v>
      </c>
      <c r="E348" s="163" t="s">
        <v>44</v>
      </c>
      <c r="F348" s="164" t="s">
        <v>264</v>
      </c>
      <c r="H348" s="165">
        <v>10.1</v>
      </c>
      <c r="I348" s="166"/>
      <c r="L348" s="162"/>
      <c r="M348" s="167"/>
      <c r="T348" s="168"/>
      <c r="AT348" s="163" t="s">
        <v>182</v>
      </c>
      <c r="AU348" s="163" t="s">
        <v>21</v>
      </c>
      <c r="AV348" s="13" t="s">
        <v>187</v>
      </c>
      <c r="AW348" s="13" t="s">
        <v>42</v>
      </c>
      <c r="AX348" s="13" t="s">
        <v>90</v>
      </c>
      <c r="AY348" s="163" t="s">
        <v>168</v>
      </c>
    </row>
    <row r="349" spans="2:65" s="1" customFormat="1" ht="16.5" customHeight="1">
      <c r="B349" s="33"/>
      <c r="C349" s="176" t="s">
        <v>964</v>
      </c>
      <c r="D349" s="176" t="s">
        <v>386</v>
      </c>
      <c r="E349" s="177" t="s">
        <v>543</v>
      </c>
      <c r="F349" s="178" t="s">
        <v>544</v>
      </c>
      <c r="G349" s="179" t="s">
        <v>430</v>
      </c>
      <c r="H349" s="180">
        <v>4.04</v>
      </c>
      <c r="I349" s="181"/>
      <c r="J349" s="182">
        <f>ROUND(I349*H349,2)</f>
        <v>0</v>
      </c>
      <c r="K349" s="178" t="s">
        <v>254</v>
      </c>
      <c r="L349" s="183"/>
      <c r="M349" s="184" t="s">
        <v>44</v>
      </c>
      <c r="N349" s="185" t="s">
        <v>53</v>
      </c>
      <c r="P349" s="141">
        <f>O349*H349</f>
        <v>0</v>
      </c>
      <c r="Q349" s="141">
        <v>0.254</v>
      </c>
      <c r="R349" s="141">
        <f>Q349*H349</f>
        <v>1.02616</v>
      </c>
      <c r="S349" s="141">
        <v>0</v>
      </c>
      <c r="T349" s="142">
        <f>S349*H349</f>
        <v>0</v>
      </c>
      <c r="AR349" s="143" t="s">
        <v>204</v>
      </c>
      <c r="AT349" s="143" t="s">
        <v>386</v>
      </c>
      <c r="AU349" s="143" t="s">
        <v>21</v>
      </c>
      <c r="AY349" s="17" t="s">
        <v>168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90</v>
      </c>
      <c r="BK349" s="144">
        <f>ROUND(I349*H349,2)</f>
        <v>0</v>
      </c>
      <c r="BL349" s="17" t="s">
        <v>187</v>
      </c>
      <c r="BM349" s="143" t="s">
        <v>545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2609</v>
      </c>
      <c r="H350" s="152">
        <v>2.02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82</v>
      </c>
      <c r="AY350" s="150" t="s">
        <v>168</v>
      </c>
    </row>
    <row r="351" spans="2:65" s="12" customFormat="1" ht="10.199999999999999">
      <c r="B351" s="149"/>
      <c r="D351" s="145" t="s">
        <v>182</v>
      </c>
      <c r="E351" s="150" t="s">
        <v>44</v>
      </c>
      <c r="F351" s="151" t="s">
        <v>2609</v>
      </c>
      <c r="H351" s="152">
        <v>2.02</v>
      </c>
      <c r="I351" s="153"/>
      <c r="L351" s="149"/>
      <c r="M351" s="154"/>
      <c r="T351" s="155"/>
      <c r="AT351" s="150" t="s">
        <v>182</v>
      </c>
      <c r="AU351" s="150" t="s">
        <v>21</v>
      </c>
      <c r="AV351" s="12" t="s">
        <v>21</v>
      </c>
      <c r="AW351" s="12" t="s">
        <v>42</v>
      </c>
      <c r="AX351" s="12" t="s">
        <v>82</v>
      </c>
      <c r="AY351" s="150" t="s">
        <v>168</v>
      </c>
    </row>
    <row r="352" spans="2:65" s="13" customFormat="1" ht="10.199999999999999">
      <c r="B352" s="162"/>
      <c r="D352" s="145" t="s">
        <v>182</v>
      </c>
      <c r="E352" s="163" t="s">
        <v>44</v>
      </c>
      <c r="F352" s="164" t="s">
        <v>264</v>
      </c>
      <c r="H352" s="165">
        <v>4.04</v>
      </c>
      <c r="I352" s="166"/>
      <c r="L352" s="162"/>
      <c r="M352" s="167"/>
      <c r="T352" s="168"/>
      <c r="AT352" s="163" t="s">
        <v>182</v>
      </c>
      <c r="AU352" s="163" t="s">
        <v>21</v>
      </c>
      <c r="AV352" s="13" t="s">
        <v>187</v>
      </c>
      <c r="AW352" s="13" t="s">
        <v>42</v>
      </c>
      <c r="AX352" s="13" t="s">
        <v>90</v>
      </c>
      <c r="AY352" s="163" t="s">
        <v>168</v>
      </c>
    </row>
    <row r="353" spans="2:65" s="1" customFormat="1" ht="16.5" customHeight="1">
      <c r="B353" s="33"/>
      <c r="C353" s="176" t="s">
        <v>969</v>
      </c>
      <c r="D353" s="176" t="s">
        <v>386</v>
      </c>
      <c r="E353" s="177" t="s">
        <v>548</v>
      </c>
      <c r="F353" s="178" t="s">
        <v>549</v>
      </c>
      <c r="G353" s="179" t="s">
        <v>430</v>
      </c>
      <c r="H353" s="180">
        <v>7.07</v>
      </c>
      <c r="I353" s="181"/>
      <c r="J353" s="182">
        <f>ROUND(I353*H353,2)</f>
        <v>0</v>
      </c>
      <c r="K353" s="178" t="s">
        <v>254</v>
      </c>
      <c r="L353" s="183"/>
      <c r="M353" s="184" t="s">
        <v>44</v>
      </c>
      <c r="N353" s="185" t="s">
        <v>53</v>
      </c>
      <c r="P353" s="141">
        <f>O353*H353</f>
        <v>0</v>
      </c>
      <c r="Q353" s="141">
        <v>0.50600000000000001</v>
      </c>
      <c r="R353" s="141">
        <f>Q353*H353</f>
        <v>3.57742</v>
      </c>
      <c r="S353" s="141">
        <v>0</v>
      </c>
      <c r="T353" s="142">
        <f>S353*H353</f>
        <v>0</v>
      </c>
      <c r="AR353" s="143" t="s">
        <v>204</v>
      </c>
      <c r="AT353" s="143" t="s">
        <v>386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550</v>
      </c>
    </row>
    <row r="354" spans="2:65" s="12" customFormat="1" ht="10.199999999999999">
      <c r="B354" s="149"/>
      <c r="D354" s="145" t="s">
        <v>182</v>
      </c>
      <c r="E354" s="150" t="s">
        <v>44</v>
      </c>
      <c r="F354" s="151" t="s">
        <v>2260</v>
      </c>
      <c r="H354" s="152">
        <v>5.05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42</v>
      </c>
      <c r="AX354" s="12" t="s">
        <v>82</v>
      </c>
      <c r="AY354" s="150" t="s">
        <v>168</v>
      </c>
    </row>
    <row r="355" spans="2:65" s="12" customFormat="1" ht="10.199999999999999">
      <c r="B355" s="149"/>
      <c r="D355" s="145" t="s">
        <v>182</v>
      </c>
      <c r="E355" s="150" t="s">
        <v>44</v>
      </c>
      <c r="F355" s="151" t="s">
        <v>2609</v>
      </c>
      <c r="H355" s="152">
        <v>2.02</v>
      </c>
      <c r="I355" s="153"/>
      <c r="L355" s="149"/>
      <c r="M355" s="154"/>
      <c r="T355" s="155"/>
      <c r="AT355" s="150" t="s">
        <v>182</v>
      </c>
      <c r="AU355" s="150" t="s">
        <v>21</v>
      </c>
      <c r="AV355" s="12" t="s">
        <v>21</v>
      </c>
      <c r="AW355" s="12" t="s">
        <v>42</v>
      </c>
      <c r="AX355" s="12" t="s">
        <v>82</v>
      </c>
      <c r="AY355" s="150" t="s">
        <v>168</v>
      </c>
    </row>
    <row r="356" spans="2:65" s="13" customFormat="1" ht="10.199999999999999">
      <c r="B356" s="162"/>
      <c r="D356" s="145" t="s">
        <v>182</v>
      </c>
      <c r="E356" s="163" t="s">
        <v>44</v>
      </c>
      <c r="F356" s="164" t="s">
        <v>264</v>
      </c>
      <c r="H356" s="165">
        <v>7.07</v>
      </c>
      <c r="I356" s="166"/>
      <c r="L356" s="162"/>
      <c r="M356" s="167"/>
      <c r="T356" s="168"/>
      <c r="AT356" s="163" t="s">
        <v>182</v>
      </c>
      <c r="AU356" s="163" t="s">
        <v>21</v>
      </c>
      <c r="AV356" s="13" t="s">
        <v>187</v>
      </c>
      <c r="AW356" s="13" t="s">
        <v>42</v>
      </c>
      <c r="AX356" s="13" t="s">
        <v>90</v>
      </c>
      <c r="AY356" s="163" t="s">
        <v>168</v>
      </c>
    </row>
    <row r="357" spans="2:65" s="1" customFormat="1" ht="16.5" customHeight="1">
      <c r="B357" s="33"/>
      <c r="C357" s="176" t="s">
        <v>975</v>
      </c>
      <c r="D357" s="176" t="s">
        <v>386</v>
      </c>
      <c r="E357" s="177" t="s">
        <v>553</v>
      </c>
      <c r="F357" s="178" t="s">
        <v>554</v>
      </c>
      <c r="G357" s="179" t="s">
        <v>430</v>
      </c>
      <c r="H357" s="180">
        <v>12.12</v>
      </c>
      <c r="I357" s="181"/>
      <c r="J357" s="182">
        <f>ROUND(I357*H357,2)</f>
        <v>0</v>
      </c>
      <c r="K357" s="178" t="s">
        <v>254</v>
      </c>
      <c r="L357" s="183"/>
      <c r="M357" s="184" t="s">
        <v>44</v>
      </c>
      <c r="N357" s="185" t="s">
        <v>53</v>
      </c>
      <c r="P357" s="141">
        <f>O357*H357</f>
        <v>0</v>
      </c>
      <c r="Q357" s="141">
        <v>1.0129999999999999</v>
      </c>
      <c r="R357" s="141">
        <f>Q357*H357</f>
        <v>12.277559999999998</v>
      </c>
      <c r="S357" s="141">
        <v>0</v>
      </c>
      <c r="T357" s="142">
        <f>S357*H357</f>
        <v>0</v>
      </c>
      <c r="AR357" s="143" t="s">
        <v>204</v>
      </c>
      <c r="AT357" s="143" t="s">
        <v>386</v>
      </c>
      <c r="AU357" s="143" t="s">
        <v>21</v>
      </c>
      <c r="AY357" s="17" t="s">
        <v>168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7" t="s">
        <v>90</v>
      </c>
      <c r="BK357" s="144">
        <f>ROUND(I357*H357,2)</f>
        <v>0</v>
      </c>
      <c r="BL357" s="17" t="s">
        <v>187</v>
      </c>
      <c r="BM357" s="143" t="s">
        <v>555</v>
      </c>
    </row>
    <row r="358" spans="2:65" s="12" customFormat="1" ht="10.199999999999999">
      <c r="B358" s="149"/>
      <c r="D358" s="145" t="s">
        <v>182</v>
      </c>
      <c r="E358" s="150" t="s">
        <v>44</v>
      </c>
      <c r="F358" s="151" t="s">
        <v>2642</v>
      </c>
      <c r="H358" s="152">
        <v>11.11</v>
      </c>
      <c r="I358" s="153"/>
      <c r="L358" s="149"/>
      <c r="M358" s="154"/>
      <c r="T358" s="155"/>
      <c r="AT358" s="150" t="s">
        <v>182</v>
      </c>
      <c r="AU358" s="150" t="s">
        <v>21</v>
      </c>
      <c r="AV358" s="12" t="s">
        <v>21</v>
      </c>
      <c r="AW358" s="12" t="s">
        <v>42</v>
      </c>
      <c r="AX358" s="12" t="s">
        <v>82</v>
      </c>
      <c r="AY358" s="150" t="s">
        <v>168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438</v>
      </c>
      <c r="H359" s="152">
        <v>1.01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82</v>
      </c>
      <c r="AY359" s="150" t="s">
        <v>168</v>
      </c>
    </row>
    <row r="360" spans="2:65" s="13" customFormat="1" ht="10.199999999999999">
      <c r="B360" s="162"/>
      <c r="D360" s="145" t="s">
        <v>182</v>
      </c>
      <c r="E360" s="163" t="s">
        <v>44</v>
      </c>
      <c r="F360" s="164" t="s">
        <v>264</v>
      </c>
      <c r="H360" s="165">
        <v>12.12</v>
      </c>
      <c r="I360" s="166"/>
      <c r="L360" s="162"/>
      <c r="M360" s="167"/>
      <c r="T360" s="168"/>
      <c r="AT360" s="163" t="s">
        <v>182</v>
      </c>
      <c r="AU360" s="163" t="s">
        <v>21</v>
      </c>
      <c r="AV360" s="13" t="s">
        <v>187</v>
      </c>
      <c r="AW360" s="13" t="s">
        <v>42</v>
      </c>
      <c r="AX360" s="13" t="s">
        <v>90</v>
      </c>
      <c r="AY360" s="163" t="s">
        <v>168</v>
      </c>
    </row>
    <row r="361" spans="2:65" s="1" customFormat="1" ht="16.5" customHeight="1">
      <c r="B361" s="33"/>
      <c r="C361" s="176" t="s">
        <v>979</v>
      </c>
      <c r="D361" s="176" t="s">
        <v>386</v>
      </c>
      <c r="E361" s="177" t="s">
        <v>557</v>
      </c>
      <c r="F361" s="178" t="s">
        <v>558</v>
      </c>
      <c r="G361" s="179" t="s">
        <v>430</v>
      </c>
      <c r="H361" s="180">
        <v>33</v>
      </c>
      <c r="I361" s="181"/>
      <c r="J361" s="182">
        <f>ROUND(I361*H361,2)</f>
        <v>0</v>
      </c>
      <c r="K361" s="178" t="s">
        <v>254</v>
      </c>
      <c r="L361" s="183"/>
      <c r="M361" s="184" t="s">
        <v>44</v>
      </c>
      <c r="N361" s="185" t="s">
        <v>53</v>
      </c>
      <c r="P361" s="141">
        <f>O361*H361</f>
        <v>0</v>
      </c>
      <c r="Q361" s="141">
        <v>2E-3</v>
      </c>
      <c r="R361" s="141">
        <f>Q361*H361</f>
        <v>6.6000000000000003E-2</v>
      </c>
      <c r="S361" s="141">
        <v>0</v>
      </c>
      <c r="T361" s="142">
        <f>S361*H361</f>
        <v>0</v>
      </c>
      <c r="AR361" s="143" t="s">
        <v>204</v>
      </c>
      <c r="AT361" s="143" t="s">
        <v>386</v>
      </c>
      <c r="AU361" s="143" t="s">
        <v>21</v>
      </c>
      <c r="AY361" s="17" t="s">
        <v>168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90</v>
      </c>
      <c r="BK361" s="144">
        <f>ROUND(I361*H361,2)</f>
        <v>0</v>
      </c>
      <c r="BL361" s="17" t="s">
        <v>187</v>
      </c>
      <c r="BM361" s="143" t="s">
        <v>559</v>
      </c>
    </row>
    <row r="362" spans="2:65" s="12" customFormat="1" ht="10.199999999999999">
      <c r="B362" s="149"/>
      <c r="D362" s="145" t="s">
        <v>182</v>
      </c>
      <c r="E362" s="150" t="s">
        <v>44</v>
      </c>
      <c r="F362" s="151" t="s">
        <v>402</v>
      </c>
      <c r="H362" s="152">
        <v>25</v>
      </c>
      <c r="I362" s="153"/>
      <c r="L362" s="149"/>
      <c r="M362" s="154"/>
      <c r="T362" s="155"/>
      <c r="AT362" s="150" t="s">
        <v>182</v>
      </c>
      <c r="AU362" s="150" t="s">
        <v>21</v>
      </c>
      <c r="AV362" s="12" t="s">
        <v>21</v>
      </c>
      <c r="AW362" s="12" t="s">
        <v>42</v>
      </c>
      <c r="AX362" s="12" t="s">
        <v>82</v>
      </c>
      <c r="AY362" s="150" t="s">
        <v>168</v>
      </c>
    </row>
    <row r="363" spans="2:65" s="12" customFormat="1" ht="10.199999999999999">
      <c r="B363" s="149"/>
      <c r="D363" s="145" t="s">
        <v>182</v>
      </c>
      <c r="E363" s="150" t="s">
        <v>44</v>
      </c>
      <c r="F363" s="151" t="s">
        <v>204</v>
      </c>
      <c r="H363" s="152">
        <v>8</v>
      </c>
      <c r="I363" s="153"/>
      <c r="L363" s="149"/>
      <c r="M363" s="154"/>
      <c r="T363" s="155"/>
      <c r="AT363" s="150" t="s">
        <v>182</v>
      </c>
      <c r="AU363" s="150" t="s">
        <v>21</v>
      </c>
      <c r="AV363" s="12" t="s">
        <v>21</v>
      </c>
      <c r="AW363" s="12" t="s">
        <v>42</v>
      </c>
      <c r="AX363" s="12" t="s">
        <v>82</v>
      </c>
      <c r="AY363" s="150" t="s">
        <v>168</v>
      </c>
    </row>
    <row r="364" spans="2:65" s="13" customFormat="1" ht="10.199999999999999">
      <c r="B364" s="162"/>
      <c r="D364" s="145" t="s">
        <v>182</v>
      </c>
      <c r="E364" s="163" t="s">
        <v>44</v>
      </c>
      <c r="F364" s="164" t="s">
        <v>264</v>
      </c>
      <c r="H364" s="165">
        <v>33</v>
      </c>
      <c r="I364" s="166"/>
      <c r="L364" s="162"/>
      <c r="M364" s="167"/>
      <c r="T364" s="168"/>
      <c r="AT364" s="163" t="s">
        <v>182</v>
      </c>
      <c r="AU364" s="163" t="s">
        <v>21</v>
      </c>
      <c r="AV364" s="13" t="s">
        <v>187</v>
      </c>
      <c r="AW364" s="13" t="s">
        <v>42</v>
      </c>
      <c r="AX364" s="13" t="s">
        <v>90</v>
      </c>
      <c r="AY364" s="163" t="s">
        <v>168</v>
      </c>
    </row>
    <row r="365" spans="2:65" s="1" customFormat="1" ht="16.5" customHeight="1">
      <c r="B365" s="33"/>
      <c r="C365" s="176" t="s">
        <v>983</v>
      </c>
      <c r="D365" s="176" t="s">
        <v>386</v>
      </c>
      <c r="E365" s="177" t="s">
        <v>561</v>
      </c>
      <c r="F365" s="178" t="s">
        <v>562</v>
      </c>
      <c r="G365" s="179" t="s">
        <v>430</v>
      </c>
      <c r="H365" s="180">
        <v>10.1</v>
      </c>
      <c r="I365" s="181"/>
      <c r="J365" s="182">
        <f>ROUND(I365*H365,2)</f>
        <v>0</v>
      </c>
      <c r="K365" s="178" t="s">
        <v>254</v>
      </c>
      <c r="L365" s="183"/>
      <c r="M365" s="184" t="s">
        <v>44</v>
      </c>
      <c r="N365" s="185" t="s">
        <v>53</v>
      </c>
      <c r="P365" s="141">
        <f>O365*H365</f>
        <v>0</v>
      </c>
      <c r="Q365" s="141">
        <v>1.27</v>
      </c>
      <c r="R365" s="141">
        <f>Q365*H365</f>
        <v>12.827</v>
      </c>
      <c r="S365" s="141">
        <v>0</v>
      </c>
      <c r="T365" s="142">
        <f>S365*H365</f>
        <v>0</v>
      </c>
      <c r="AR365" s="143" t="s">
        <v>204</v>
      </c>
      <c r="AT365" s="143" t="s">
        <v>386</v>
      </c>
      <c r="AU365" s="143" t="s">
        <v>21</v>
      </c>
      <c r="AY365" s="17" t="s">
        <v>168</v>
      </c>
      <c r="BE365" s="144">
        <f>IF(N365="základní",J365,0)</f>
        <v>0</v>
      </c>
      <c r="BF365" s="144">
        <f>IF(N365="snížená",J365,0)</f>
        <v>0</v>
      </c>
      <c r="BG365" s="144">
        <f>IF(N365="zákl. přenesená",J365,0)</f>
        <v>0</v>
      </c>
      <c r="BH365" s="144">
        <f>IF(N365="sníž. přenesená",J365,0)</f>
        <v>0</v>
      </c>
      <c r="BI365" s="144">
        <f>IF(N365="nulová",J365,0)</f>
        <v>0</v>
      </c>
      <c r="BJ365" s="17" t="s">
        <v>90</v>
      </c>
      <c r="BK365" s="144">
        <f>ROUND(I365*H365,2)</f>
        <v>0</v>
      </c>
      <c r="BL365" s="17" t="s">
        <v>187</v>
      </c>
      <c r="BM365" s="143" t="s">
        <v>563</v>
      </c>
    </row>
    <row r="366" spans="2:65" s="12" customFormat="1" ht="10.199999999999999">
      <c r="B366" s="149"/>
      <c r="D366" s="145" t="s">
        <v>182</v>
      </c>
      <c r="E366" s="150" t="s">
        <v>44</v>
      </c>
      <c r="F366" s="151" t="s">
        <v>2264</v>
      </c>
      <c r="H366" s="152">
        <v>7.07</v>
      </c>
      <c r="I366" s="153"/>
      <c r="L366" s="149"/>
      <c r="M366" s="154"/>
      <c r="T366" s="155"/>
      <c r="AT366" s="150" t="s">
        <v>182</v>
      </c>
      <c r="AU366" s="150" t="s">
        <v>21</v>
      </c>
      <c r="AV366" s="12" t="s">
        <v>21</v>
      </c>
      <c r="AW366" s="12" t="s">
        <v>42</v>
      </c>
      <c r="AX366" s="12" t="s">
        <v>82</v>
      </c>
      <c r="AY366" s="150" t="s">
        <v>168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462</v>
      </c>
      <c r="H367" s="152">
        <v>3.03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82</v>
      </c>
      <c r="AY367" s="150" t="s">
        <v>168</v>
      </c>
    </row>
    <row r="368" spans="2:65" s="13" customFormat="1" ht="10.199999999999999">
      <c r="B368" s="162"/>
      <c r="D368" s="145" t="s">
        <v>182</v>
      </c>
      <c r="E368" s="163" t="s">
        <v>44</v>
      </c>
      <c r="F368" s="164" t="s">
        <v>264</v>
      </c>
      <c r="H368" s="165">
        <v>10.1</v>
      </c>
      <c r="I368" s="166"/>
      <c r="L368" s="162"/>
      <c r="M368" s="167"/>
      <c r="T368" s="168"/>
      <c r="AT368" s="163" t="s">
        <v>182</v>
      </c>
      <c r="AU368" s="163" t="s">
        <v>21</v>
      </c>
      <c r="AV368" s="13" t="s">
        <v>187</v>
      </c>
      <c r="AW368" s="13" t="s">
        <v>42</v>
      </c>
      <c r="AX368" s="13" t="s">
        <v>90</v>
      </c>
      <c r="AY368" s="163" t="s">
        <v>168</v>
      </c>
    </row>
    <row r="369" spans="2:65" s="1" customFormat="1" ht="24.15" customHeight="1">
      <c r="B369" s="33"/>
      <c r="C369" s="132" t="s">
        <v>988</v>
      </c>
      <c r="D369" s="132" t="s">
        <v>171</v>
      </c>
      <c r="E369" s="133" t="s">
        <v>1392</v>
      </c>
      <c r="F369" s="134" t="s">
        <v>1393</v>
      </c>
      <c r="G369" s="135" t="s">
        <v>430</v>
      </c>
      <c r="H369" s="136">
        <v>7</v>
      </c>
      <c r="I369" s="137"/>
      <c r="J369" s="138">
        <f>ROUND(I369*H369,2)</f>
        <v>0</v>
      </c>
      <c r="K369" s="134" t="s">
        <v>254</v>
      </c>
      <c r="L369" s="33"/>
      <c r="M369" s="139" t="s">
        <v>44</v>
      </c>
      <c r="N369" s="140" t="s">
        <v>53</v>
      </c>
      <c r="P369" s="141">
        <f>O369*H369</f>
        <v>0</v>
      </c>
      <c r="Q369" s="141">
        <v>0.09</v>
      </c>
      <c r="R369" s="141">
        <f>Q369*H369</f>
        <v>0.63</v>
      </c>
      <c r="S369" s="141">
        <v>0</v>
      </c>
      <c r="T369" s="142">
        <f>S369*H369</f>
        <v>0</v>
      </c>
      <c r="AR369" s="143" t="s">
        <v>187</v>
      </c>
      <c r="AT369" s="143" t="s">
        <v>171</v>
      </c>
      <c r="AU369" s="143" t="s">
        <v>21</v>
      </c>
      <c r="AY369" s="17" t="s">
        <v>168</v>
      </c>
      <c r="BE369" s="144">
        <f>IF(N369="základní",J369,0)</f>
        <v>0</v>
      </c>
      <c r="BF369" s="144">
        <f>IF(N369="snížená",J369,0)</f>
        <v>0</v>
      </c>
      <c r="BG369" s="144">
        <f>IF(N369="zákl. přenesená",J369,0)</f>
        <v>0</v>
      </c>
      <c r="BH369" s="144">
        <f>IF(N369="sníž. přenesená",J369,0)</f>
        <v>0</v>
      </c>
      <c r="BI369" s="144">
        <f>IF(N369="nulová",J369,0)</f>
        <v>0</v>
      </c>
      <c r="BJ369" s="17" t="s">
        <v>90</v>
      </c>
      <c r="BK369" s="144">
        <f>ROUND(I369*H369,2)</f>
        <v>0</v>
      </c>
      <c r="BL369" s="17" t="s">
        <v>187</v>
      </c>
      <c r="BM369" s="143" t="s">
        <v>2643</v>
      </c>
    </row>
    <row r="370" spans="2:65" s="1" customFormat="1" ht="10.199999999999999">
      <c r="B370" s="33"/>
      <c r="D370" s="160" t="s">
        <v>256</v>
      </c>
      <c r="F370" s="161" t="s">
        <v>1395</v>
      </c>
      <c r="I370" s="147"/>
      <c r="L370" s="33"/>
      <c r="M370" s="148"/>
      <c r="T370" s="54"/>
      <c r="AT370" s="17" t="s">
        <v>256</v>
      </c>
      <c r="AU370" s="17" t="s">
        <v>21</v>
      </c>
    </row>
    <row r="371" spans="2:65" s="12" customFormat="1" ht="10.199999999999999">
      <c r="B371" s="149"/>
      <c r="D371" s="145" t="s">
        <v>182</v>
      </c>
      <c r="E371" s="150" t="s">
        <v>44</v>
      </c>
      <c r="F371" s="151" t="s">
        <v>2640</v>
      </c>
      <c r="H371" s="152">
        <v>7</v>
      </c>
      <c r="I371" s="153"/>
      <c r="L371" s="149"/>
      <c r="M371" s="154"/>
      <c r="T371" s="155"/>
      <c r="AT371" s="150" t="s">
        <v>182</v>
      </c>
      <c r="AU371" s="150" t="s">
        <v>21</v>
      </c>
      <c r="AV371" s="12" t="s">
        <v>21</v>
      </c>
      <c r="AW371" s="12" t="s">
        <v>42</v>
      </c>
      <c r="AX371" s="12" t="s">
        <v>90</v>
      </c>
      <c r="AY371" s="150" t="s">
        <v>168</v>
      </c>
    </row>
    <row r="372" spans="2:65" s="1" customFormat="1" ht="16.5" customHeight="1">
      <c r="B372" s="33"/>
      <c r="C372" s="176" t="s">
        <v>992</v>
      </c>
      <c r="D372" s="176" t="s">
        <v>386</v>
      </c>
      <c r="E372" s="177" t="s">
        <v>1396</v>
      </c>
      <c r="F372" s="178" t="s">
        <v>1397</v>
      </c>
      <c r="G372" s="179" t="s">
        <v>430</v>
      </c>
      <c r="H372" s="180">
        <v>7</v>
      </c>
      <c r="I372" s="181"/>
      <c r="J372" s="182">
        <f>ROUND(I372*H372,2)</f>
        <v>0</v>
      </c>
      <c r="K372" s="178" t="s">
        <v>254</v>
      </c>
      <c r="L372" s="183"/>
      <c r="M372" s="184" t="s">
        <v>44</v>
      </c>
      <c r="N372" s="185" t="s">
        <v>53</v>
      </c>
      <c r="P372" s="141">
        <f>O372*H372</f>
        <v>0</v>
      </c>
      <c r="Q372" s="141">
        <v>0.06</v>
      </c>
      <c r="R372" s="141">
        <f>Q372*H372</f>
        <v>0.42</v>
      </c>
      <c r="S372" s="141">
        <v>0</v>
      </c>
      <c r="T372" s="142">
        <f>S372*H372</f>
        <v>0</v>
      </c>
      <c r="AR372" s="143" t="s">
        <v>204</v>
      </c>
      <c r="AT372" s="143" t="s">
        <v>386</v>
      </c>
      <c r="AU372" s="143" t="s">
        <v>21</v>
      </c>
      <c r="AY372" s="17" t="s">
        <v>168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7" t="s">
        <v>90</v>
      </c>
      <c r="BK372" s="144">
        <f>ROUND(I372*H372,2)</f>
        <v>0</v>
      </c>
      <c r="BL372" s="17" t="s">
        <v>187</v>
      </c>
      <c r="BM372" s="143" t="s">
        <v>2644</v>
      </c>
    </row>
    <row r="373" spans="2:65" s="12" customFormat="1" ht="10.199999999999999">
      <c r="B373" s="149"/>
      <c r="D373" s="145" t="s">
        <v>182</v>
      </c>
      <c r="E373" s="150" t="s">
        <v>44</v>
      </c>
      <c r="F373" s="151" t="s">
        <v>200</v>
      </c>
      <c r="H373" s="152">
        <v>7</v>
      </c>
      <c r="I373" s="153"/>
      <c r="L373" s="149"/>
      <c r="M373" s="154"/>
      <c r="T373" s="155"/>
      <c r="AT373" s="150" t="s">
        <v>182</v>
      </c>
      <c r="AU373" s="150" t="s">
        <v>21</v>
      </c>
      <c r="AV373" s="12" t="s">
        <v>21</v>
      </c>
      <c r="AW373" s="12" t="s">
        <v>42</v>
      </c>
      <c r="AX373" s="12" t="s">
        <v>90</v>
      </c>
      <c r="AY373" s="150" t="s">
        <v>168</v>
      </c>
    </row>
    <row r="374" spans="2:65" s="1" customFormat="1" ht="24.15" customHeight="1">
      <c r="B374" s="33"/>
      <c r="C374" s="132" t="s">
        <v>996</v>
      </c>
      <c r="D374" s="132" t="s">
        <v>171</v>
      </c>
      <c r="E374" s="133" t="s">
        <v>565</v>
      </c>
      <c r="F374" s="134" t="s">
        <v>566</v>
      </c>
      <c r="G374" s="135" t="s">
        <v>430</v>
      </c>
      <c r="H374" s="136">
        <v>3</v>
      </c>
      <c r="I374" s="137"/>
      <c r="J374" s="138">
        <f>ROUND(I374*H374,2)</f>
        <v>0</v>
      </c>
      <c r="K374" s="134" t="s">
        <v>254</v>
      </c>
      <c r="L374" s="33"/>
      <c r="M374" s="139" t="s">
        <v>44</v>
      </c>
      <c r="N374" s="140" t="s">
        <v>53</v>
      </c>
      <c r="P374" s="141">
        <f>O374*H374</f>
        <v>0</v>
      </c>
      <c r="Q374" s="141">
        <v>9.8000000000000004E-2</v>
      </c>
      <c r="R374" s="141">
        <f>Q374*H374</f>
        <v>0.29400000000000004</v>
      </c>
      <c r="S374" s="141">
        <v>0</v>
      </c>
      <c r="T374" s="142">
        <f>S374*H374</f>
        <v>0</v>
      </c>
      <c r="AR374" s="143" t="s">
        <v>187</v>
      </c>
      <c r="AT374" s="143" t="s">
        <v>171</v>
      </c>
      <c r="AU374" s="143" t="s">
        <v>21</v>
      </c>
      <c r="AY374" s="17" t="s">
        <v>168</v>
      </c>
      <c r="BE374" s="144">
        <f>IF(N374="základní",J374,0)</f>
        <v>0</v>
      </c>
      <c r="BF374" s="144">
        <f>IF(N374="snížená",J374,0)</f>
        <v>0</v>
      </c>
      <c r="BG374" s="144">
        <f>IF(N374="zákl. přenesená",J374,0)</f>
        <v>0</v>
      </c>
      <c r="BH374" s="144">
        <f>IF(N374="sníž. přenesená",J374,0)</f>
        <v>0</v>
      </c>
      <c r="BI374" s="144">
        <f>IF(N374="nulová",J374,0)</f>
        <v>0</v>
      </c>
      <c r="BJ374" s="17" t="s">
        <v>90</v>
      </c>
      <c r="BK374" s="144">
        <f>ROUND(I374*H374,2)</f>
        <v>0</v>
      </c>
      <c r="BL374" s="17" t="s">
        <v>187</v>
      </c>
      <c r="BM374" s="143" t="s">
        <v>567</v>
      </c>
    </row>
    <row r="375" spans="2:65" s="1" customFormat="1" ht="10.199999999999999">
      <c r="B375" s="33"/>
      <c r="D375" s="160" t="s">
        <v>256</v>
      </c>
      <c r="F375" s="161" t="s">
        <v>568</v>
      </c>
      <c r="I375" s="147"/>
      <c r="L375" s="33"/>
      <c r="M375" s="148"/>
      <c r="T375" s="54"/>
      <c r="AT375" s="17" t="s">
        <v>256</v>
      </c>
      <c r="AU375" s="17" t="s">
        <v>21</v>
      </c>
    </row>
    <row r="376" spans="2:65" s="12" customFormat="1" ht="10.199999999999999">
      <c r="B376" s="149"/>
      <c r="D376" s="145" t="s">
        <v>182</v>
      </c>
      <c r="E376" s="150" t="s">
        <v>44</v>
      </c>
      <c r="F376" s="151" t="s">
        <v>2641</v>
      </c>
      <c r="H376" s="152">
        <v>3</v>
      </c>
      <c r="I376" s="153"/>
      <c r="L376" s="149"/>
      <c r="M376" s="154"/>
      <c r="T376" s="155"/>
      <c r="AT376" s="150" t="s">
        <v>182</v>
      </c>
      <c r="AU376" s="150" t="s">
        <v>21</v>
      </c>
      <c r="AV376" s="12" t="s">
        <v>21</v>
      </c>
      <c r="AW376" s="12" t="s">
        <v>42</v>
      </c>
      <c r="AX376" s="12" t="s">
        <v>82</v>
      </c>
      <c r="AY376" s="150" t="s">
        <v>168</v>
      </c>
    </row>
    <row r="377" spans="2:65" s="13" customFormat="1" ht="10.199999999999999">
      <c r="B377" s="162"/>
      <c r="D377" s="145" t="s">
        <v>182</v>
      </c>
      <c r="E377" s="163" t="s">
        <v>44</v>
      </c>
      <c r="F377" s="164" t="s">
        <v>264</v>
      </c>
      <c r="H377" s="165">
        <v>3</v>
      </c>
      <c r="I377" s="166"/>
      <c r="L377" s="162"/>
      <c r="M377" s="167"/>
      <c r="T377" s="168"/>
      <c r="AT377" s="163" t="s">
        <v>182</v>
      </c>
      <c r="AU377" s="163" t="s">
        <v>21</v>
      </c>
      <c r="AV377" s="13" t="s">
        <v>187</v>
      </c>
      <c r="AW377" s="13" t="s">
        <v>42</v>
      </c>
      <c r="AX377" s="13" t="s">
        <v>90</v>
      </c>
      <c r="AY377" s="163" t="s">
        <v>168</v>
      </c>
    </row>
    <row r="378" spans="2:65" s="1" customFormat="1" ht="24.15" customHeight="1">
      <c r="B378" s="33"/>
      <c r="C378" s="176" t="s">
        <v>1003</v>
      </c>
      <c r="D378" s="176" t="s">
        <v>386</v>
      </c>
      <c r="E378" s="177" t="s">
        <v>570</v>
      </c>
      <c r="F378" s="178" t="s">
        <v>571</v>
      </c>
      <c r="G378" s="179" t="s">
        <v>430</v>
      </c>
      <c r="H378" s="180">
        <v>3</v>
      </c>
      <c r="I378" s="181"/>
      <c r="J378" s="182">
        <f>ROUND(I378*H378,2)</f>
        <v>0</v>
      </c>
      <c r="K378" s="178" t="s">
        <v>254</v>
      </c>
      <c r="L378" s="183"/>
      <c r="M378" s="184" t="s">
        <v>44</v>
      </c>
      <c r="N378" s="185" t="s">
        <v>53</v>
      </c>
      <c r="P378" s="141">
        <f>O378*H378</f>
        <v>0</v>
      </c>
      <c r="Q378" s="141">
        <v>0.113</v>
      </c>
      <c r="R378" s="141">
        <f>Q378*H378</f>
        <v>0.33900000000000002</v>
      </c>
      <c r="S378" s="141">
        <v>0</v>
      </c>
      <c r="T378" s="142">
        <f>S378*H378</f>
        <v>0</v>
      </c>
      <c r="AR378" s="143" t="s">
        <v>204</v>
      </c>
      <c r="AT378" s="143" t="s">
        <v>386</v>
      </c>
      <c r="AU378" s="143" t="s">
        <v>21</v>
      </c>
      <c r="AY378" s="17" t="s">
        <v>168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7" t="s">
        <v>90</v>
      </c>
      <c r="BK378" s="144">
        <f>ROUND(I378*H378,2)</f>
        <v>0</v>
      </c>
      <c r="BL378" s="17" t="s">
        <v>187</v>
      </c>
      <c r="BM378" s="143" t="s">
        <v>572</v>
      </c>
    </row>
    <row r="379" spans="2:65" s="12" customFormat="1" ht="10.199999999999999">
      <c r="B379" s="149"/>
      <c r="D379" s="145" t="s">
        <v>182</v>
      </c>
      <c r="E379" s="150" t="s">
        <v>44</v>
      </c>
      <c r="F379" s="151" t="s">
        <v>183</v>
      </c>
      <c r="H379" s="152">
        <v>3</v>
      </c>
      <c r="I379" s="153"/>
      <c r="L379" s="149"/>
      <c r="M379" s="154"/>
      <c r="T379" s="155"/>
      <c r="AT379" s="150" t="s">
        <v>182</v>
      </c>
      <c r="AU379" s="150" t="s">
        <v>21</v>
      </c>
      <c r="AV379" s="12" t="s">
        <v>21</v>
      </c>
      <c r="AW379" s="12" t="s">
        <v>42</v>
      </c>
      <c r="AX379" s="12" t="s">
        <v>82</v>
      </c>
      <c r="AY379" s="150" t="s">
        <v>168</v>
      </c>
    </row>
    <row r="380" spans="2:65" s="13" customFormat="1" ht="10.199999999999999">
      <c r="B380" s="162"/>
      <c r="D380" s="145" t="s">
        <v>182</v>
      </c>
      <c r="E380" s="163" t="s">
        <v>44</v>
      </c>
      <c r="F380" s="164" t="s">
        <v>264</v>
      </c>
      <c r="H380" s="165">
        <v>3</v>
      </c>
      <c r="I380" s="166"/>
      <c r="L380" s="162"/>
      <c r="M380" s="167"/>
      <c r="T380" s="168"/>
      <c r="AT380" s="163" t="s">
        <v>182</v>
      </c>
      <c r="AU380" s="163" t="s">
        <v>21</v>
      </c>
      <c r="AV380" s="13" t="s">
        <v>187</v>
      </c>
      <c r="AW380" s="13" t="s">
        <v>42</v>
      </c>
      <c r="AX380" s="13" t="s">
        <v>90</v>
      </c>
      <c r="AY380" s="163" t="s">
        <v>168</v>
      </c>
    </row>
    <row r="381" spans="2:65" s="1" customFormat="1" ht="16.5" customHeight="1">
      <c r="B381" s="33"/>
      <c r="C381" s="132" t="s">
        <v>856</v>
      </c>
      <c r="D381" s="132" t="s">
        <v>171</v>
      </c>
      <c r="E381" s="133" t="s">
        <v>2385</v>
      </c>
      <c r="F381" s="134" t="s">
        <v>2386</v>
      </c>
      <c r="G381" s="135" t="s">
        <v>430</v>
      </c>
      <c r="H381" s="136">
        <v>3</v>
      </c>
      <c r="I381" s="137"/>
      <c r="J381" s="138">
        <f>ROUND(I381*H381,2)</f>
        <v>0</v>
      </c>
      <c r="K381" s="134" t="s">
        <v>254</v>
      </c>
      <c r="L381" s="33"/>
      <c r="M381" s="139" t="s">
        <v>44</v>
      </c>
      <c r="N381" s="140" t="s">
        <v>53</v>
      </c>
      <c r="P381" s="141">
        <f>O381*H381</f>
        <v>0</v>
      </c>
      <c r="Q381" s="141">
        <v>1.6000000000000001E-4</v>
      </c>
      <c r="R381" s="141">
        <f>Q381*H381</f>
        <v>4.8000000000000007E-4</v>
      </c>
      <c r="S381" s="141">
        <v>0</v>
      </c>
      <c r="T381" s="142">
        <f>S381*H381</f>
        <v>0</v>
      </c>
      <c r="AR381" s="143" t="s">
        <v>187</v>
      </c>
      <c r="AT381" s="143" t="s">
        <v>171</v>
      </c>
      <c r="AU381" s="143" t="s">
        <v>21</v>
      </c>
      <c r="AY381" s="17" t="s">
        <v>168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7" t="s">
        <v>90</v>
      </c>
      <c r="BK381" s="144">
        <f>ROUND(I381*H381,2)</f>
        <v>0</v>
      </c>
      <c r="BL381" s="17" t="s">
        <v>187</v>
      </c>
      <c r="BM381" s="143" t="s">
        <v>2645</v>
      </c>
    </row>
    <row r="382" spans="2:65" s="1" customFormat="1" ht="10.199999999999999">
      <c r="B382" s="33"/>
      <c r="D382" s="160" t="s">
        <v>256</v>
      </c>
      <c r="F382" s="161" t="s">
        <v>2388</v>
      </c>
      <c r="I382" s="147"/>
      <c r="L382" s="33"/>
      <c r="M382" s="148"/>
      <c r="T382" s="54"/>
      <c r="AT382" s="17" t="s">
        <v>256</v>
      </c>
      <c r="AU382" s="17" t="s">
        <v>21</v>
      </c>
    </row>
    <row r="383" spans="2:65" s="12" customFormat="1" ht="10.199999999999999">
      <c r="B383" s="149"/>
      <c r="D383" s="145" t="s">
        <v>182</v>
      </c>
      <c r="E383" s="150" t="s">
        <v>44</v>
      </c>
      <c r="F383" s="151" t="s">
        <v>2646</v>
      </c>
      <c r="H383" s="152">
        <v>3</v>
      </c>
      <c r="I383" s="153"/>
      <c r="L383" s="149"/>
      <c r="M383" s="154"/>
      <c r="T383" s="155"/>
      <c r="AT383" s="150" t="s">
        <v>182</v>
      </c>
      <c r="AU383" s="150" t="s">
        <v>21</v>
      </c>
      <c r="AV383" s="12" t="s">
        <v>21</v>
      </c>
      <c r="AW383" s="12" t="s">
        <v>42</v>
      </c>
      <c r="AX383" s="12" t="s">
        <v>90</v>
      </c>
      <c r="AY383" s="150" t="s">
        <v>168</v>
      </c>
    </row>
    <row r="384" spans="2:65" s="1" customFormat="1" ht="16.5" customHeight="1">
      <c r="B384" s="33"/>
      <c r="C384" s="132" t="s">
        <v>1011</v>
      </c>
      <c r="D384" s="132" t="s">
        <v>171</v>
      </c>
      <c r="E384" s="133" t="s">
        <v>574</v>
      </c>
      <c r="F384" s="134" t="s">
        <v>575</v>
      </c>
      <c r="G384" s="135" t="s">
        <v>267</v>
      </c>
      <c r="H384" s="136">
        <v>11</v>
      </c>
      <c r="I384" s="137"/>
      <c r="J384" s="138">
        <f>ROUND(I384*H384,2)</f>
        <v>0</v>
      </c>
      <c r="K384" s="134" t="s">
        <v>254</v>
      </c>
      <c r="L384" s="33"/>
      <c r="M384" s="139" t="s">
        <v>44</v>
      </c>
      <c r="N384" s="140" t="s">
        <v>53</v>
      </c>
      <c r="P384" s="141">
        <f>O384*H384</f>
        <v>0</v>
      </c>
      <c r="Q384" s="141">
        <v>6.9999999999999994E-5</v>
      </c>
      <c r="R384" s="141">
        <f>Q384*H384</f>
        <v>7.6999999999999996E-4</v>
      </c>
      <c r="S384" s="141">
        <v>0</v>
      </c>
      <c r="T384" s="142">
        <f>S384*H384</f>
        <v>0</v>
      </c>
      <c r="AR384" s="143" t="s">
        <v>187</v>
      </c>
      <c r="AT384" s="143" t="s">
        <v>171</v>
      </c>
      <c r="AU384" s="143" t="s">
        <v>21</v>
      </c>
      <c r="AY384" s="17" t="s">
        <v>168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7" t="s">
        <v>90</v>
      </c>
      <c r="BK384" s="144">
        <f>ROUND(I384*H384,2)</f>
        <v>0</v>
      </c>
      <c r="BL384" s="17" t="s">
        <v>187</v>
      </c>
      <c r="BM384" s="143" t="s">
        <v>576</v>
      </c>
    </row>
    <row r="385" spans="2:65" s="1" customFormat="1" ht="10.199999999999999">
      <c r="B385" s="33"/>
      <c r="D385" s="160" t="s">
        <v>256</v>
      </c>
      <c r="F385" s="161" t="s">
        <v>577</v>
      </c>
      <c r="I385" s="147"/>
      <c r="L385" s="33"/>
      <c r="M385" s="148"/>
      <c r="T385" s="54"/>
      <c r="AT385" s="17" t="s">
        <v>256</v>
      </c>
      <c r="AU385" s="17" t="s">
        <v>21</v>
      </c>
    </row>
    <row r="386" spans="2:65" s="12" customFormat="1" ht="10.199999999999999">
      <c r="B386" s="149"/>
      <c r="D386" s="145" t="s">
        <v>182</v>
      </c>
      <c r="E386" s="150" t="s">
        <v>44</v>
      </c>
      <c r="F386" s="151" t="s">
        <v>219</v>
      </c>
      <c r="H386" s="152">
        <v>11</v>
      </c>
      <c r="I386" s="153"/>
      <c r="L386" s="149"/>
      <c r="M386" s="154"/>
      <c r="T386" s="155"/>
      <c r="AT386" s="150" t="s">
        <v>182</v>
      </c>
      <c r="AU386" s="150" t="s">
        <v>21</v>
      </c>
      <c r="AV386" s="12" t="s">
        <v>21</v>
      </c>
      <c r="AW386" s="12" t="s">
        <v>42</v>
      </c>
      <c r="AX386" s="12" t="s">
        <v>90</v>
      </c>
      <c r="AY386" s="150" t="s">
        <v>168</v>
      </c>
    </row>
    <row r="387" spans="2:65" s="1" customFormat="1" ht="16.5" customHeight="1">
      <c r="B387" s="33"/>
      <c r="C387" s="132" t="s">
        <v>1016</v>
      </c>
      <c r="D387" s="132" t="s">
        <v>171</v>
      </c>
      <c r="E387" s="133" t="s">
        <v>579</v>
      </c>
      <c r="F387" s="134" t="s">
        <v>580</v>
      </c>
      <c r="G387" s="135" t="s">
        <v>267</v>
      </c>
      <c r="H387" s="136">
        <v>341.17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1.2999999999999999E-4</v>
      </c>
      <c r="R387" s="141">
        <f>Q387*H387</f>
        <v>4.4352099999999998E-2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581</v>
      </c>
    </row>
    <row r="388" spans="2:65" s="1" customFormat="1" ht="10.199999999999999">
      <c r="B388" s="33"/>
      <c r="D388" s="160" t="s">
        <v>256</v>
      </c>
      <c r="F388" s="161" t="s">
        <v>582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2604</v>
      </c>
      <c r="H389" s="152">
        <v>341.17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1" customFormat="1" ht="22.8" customHeight="1">
      <c r="B390" s="120"/>
      <c r="D390" s="121" t="s">
        <v>81</v>
      </c>
      <c r="E390" s="130" t="s">
        <v>208</v>
      </c>
      <c r="F390" s="130" t="s">
        <v>583</v>
      </c>
      <c r="I390" s="123"/>
      <c r="J390" s="131">
        <f>BK390</f>
        <v>0</v>
      </c>
      <c r="L390" s="120"/>
      <c r="M390" s="125"/>
      <c r="P390" s="126">
        <f>SUM(P391:P396)</f>
        <v>0</v>
      </c>
      <c r="R390" s="126">
        <f>SUM(R391:R396)</f>
        <v>0.10553</v>
      </c>
      <c r="T390" s="127">
        <f>SUM(T391:T396)</f>
        <v>0</v>
      </c>
      <c r="AR390" s="121" t="s">
        <v>90</v>
      </c>
      <c r="AT390" s="128" t="s">
        <v>81</v>
      </c>
      <c r="AU390" s="128" t="s">
        <v>90</v>
      </c>
      <c r="AY390" s="121" t="s">
        <v>168</v>
      </c>
      <c r="BK390" s="129">
        <f>SUM(BK391:BK396)</f>
        <v>0</v>
      </c>
    </row>
    <row r="391" spans="2:65" s="1" customFormat="1" ht="33" customHeight="1">
      <c r="B391" s="33"/>
      <c r="C391" s="132" t="s">
        <v>1020</v>
      </c>
      <c r="D391" s="132" t="s">
        <v>171</v>
      </c>
      <c r="E391" s="133" t="s">
        <v>1021</v>
      </c>
      <c r="F391" s="134" t="s">
        <v>1022</v>
      </c>
      <c r="G391" s="135" t="s">
        <v>267</v>
      </c>
      <c r="H391" s="136">
        <v>173</v>
      </c>
      <c r="I391" s="137"/>
      <c r="J391" s="138">
        <f>ROUND(I391*H391,2)</f>
        <v>0</v>
      </c>
      <c r="K391" s="134" t="s">
        <v>254</v>
      </c>
      <c r="L391" s="33"/>
      <c r="M391" s="139" t="s">
        <v>44</v>
      </c>
      <c r="N391" s="140" t="s">
        <v>53</v>
      </c>
      <c r="P391" s="141">
        <f>O391*H391</f>
        <v>0</v>
      </c>
      <c r="Q391" s="141">
        <v>6.0999999999999997E-4</v>
      </c>
      <c r="R391" s="141">
        <f>Q391*H391</f>
        <v>0.10553</v>
      </c>
      <c r="S391" s="141">
        <v>0</v>
      </c>
      <c r="T391" s="142">
        <f>S391*H391</f>
        <v>0</v>
      </c>
      <c r="AR391" s="143" t="s">
        <v>187</v>
      </c>
      <c r="AT391" s="143" t="s">
        <v>171</v>
      </c>
      <c r="AU391" s="143" t="s">
        <v>21</v>
      </c>
      <c r="AY391" s="17" t="s">
        <v>168</v>
      </c>
      <c r="BE391" s="144">
        <f>IF(N391="základní",J391,0)</f>
        <v>0</v>
      </c>
      <c r="BF391" s="144">
        <f>IF(N391="snížená",J391,0)</f>
        <v>0</v>
      </c>
      <c r="BG391" s="144">
        <f>IF(N391="zákl. přenesená",J391,0)</f>
        <v>0</v>
      </c>
      <c r="BH391" s="144">
        <f>IF(N391="sníž. přenesená",J391,0)</f>
        <v>0</v>
      </c>
      <c r="BI391" s="144">
        <f>IF(N391="nulová",J391,0)</f>
        <v>0</v>
      </c>
      <c r="BJ391" s="17" t="s">
        <v>90</v>
      </c>
      <c r="BK391" s="144">
        <f>ROUND(I391*H391,2)</f>
        <v>0</v>
      </c>
      <c r="BL391" s="17" t="s">
        <v>187</v>
      </c>
      <c r="BM391" s="143" t="s">
        <v>1023</v>
      </c>
    </row>
    <row r="392" spans="2:65" s="1" customFormat="1" ht="10.199999999999999">
      <c r="B392" s="33"/>
      <c r="D392" s="160" t="s">
        <v>256</v>
      </c>
      <c r="F392" s="161" t="s">
        <v>1024</v>
      </c>
      <c r="I392" s="147"/>
      <c r="L392" s="33"/>
      <c r="M392" s="148"/>
      <c r="T392" s="54"/>
      <c r="AT392" s="17" t="s">
        <v>256</v>
      </c>
      <c r="AU392" s="17" t="s">
        <v>21</v>
      </c>
    </row>
    <row r="393" spans="2:65" s="12" customFormat="1" ht="10.199999999999999">
      <c r="B393" s="149"/>
      <c r="D393" s="145" t="s">
        <v>182</v>
      </c>
      <c r="E393" s="150" t="s">
        <v>44</v>
      </c>
      <c r="F393" s="151" t="s">
        <v>2647</v>
      </c>
      <c r="H393" s="152">
        <v>173</v>
      </c>
      <c r="I393" s="153"/>
      <c r="L393" s="149"/>
      <c r="M393" s="154"/>
      <c r="T393" s="155"/>
      <c r="AT393" s="150" t="s">
        <v>182</v>
      </c>
      <c r="AU393" s="150" t="s">
        <v>21</v>
      </c>
      <c r="AV393" s="12" t="s">
        <v>21</v>
      </c>
      <c r="AW393" s="12" t="s">
        <v>42</v>
      </c>
      <c r="AX393" s="12" t="s">
        <v>90</v>
      </c>
      <c r="AY393" s="150" t="s">
        <v>168</v>
      </c>
    </row>
    <row r="394" spans="2:65" s="1" customFormat="1" ht="16.5" customHeight="1">
      <c r="B394" s="33"/>
      <c r="C394" s="132" t="s">
        <v>1026</v>
      </c>
      <c r="D394" s="132" t="s">
        <v>171</v>
      </c>
      <c r="E394" s="133" t="s">
        <v>1027</v>
      </c>
      <c r="F394" s="134" t="s">
        <v>1028</v>
      </c>
      <c r="G394" s="135" t="s">
        <v>267</v>
      </c>
      <c r="H394" s="136">
        <v>173</v>
      </c>
      <c r="I394" s="137"/>
      <c r="J394" s="138">
        <f>ROUND(I394*H394,2)</f>
        <v>0</v>
      </c>
      <c r="K394" s="134" t="s">
        <v>254</v>
      </c>
      <c r="L394" s="33"/>
      <c r="M394" s="139" t="s">
        <v>44</v>
      </c>
      <c r="N394" s="140" t="s">
        <v>53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187</v>
      </c>
      <c r="AT394" s="143" t="s">
        <v>171</v>
      </c>
      <c r="AU394" s="143" t="s">
        <v>21</v>
      </c>
      <c r="AY394" s="17" t="s">
        <v>168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90</v>
      </c>
      <c r="BK394" s="144">
        <f>ROUND(I394*H394,2)</f>
        <v>0</v>
      </c>
      <c r="BL394" s="17" t="s">
        <v>187</v>
      </c>
      <c r="BM394" s="143" t="s">
        <v>1029</v>
      </c>
    </row>
    <row r="395" spans="2:65" s="1" customFormat="1" ht="10.199999999999999">
      <c r="B395" s="33"/>
      <c r="D395" s="160" t="s">
        <v>256</v>
      </c>
      <c r="F395" s="161" t="s">
        <v>1030</v>
      </c>
      <c r="I395" s="147"/>
      <c r="L395" s="33"/>
      <c r="M395" s="148"/>
      <c r="T395" s="54"/>
      <c r="AT395" s="17" t="s">
        <v>256</v>
      </c>
      <c r="AU395" s="17" t="s">
        <v>21</v>
      </c>
    </row>
    <row r="396" spans="2:65" s="12" customFormat="1" ht="10.199999999999999">
      <c r="B396" s="149"/>
      <c r="D396" s="145" t="s">
        <v>182</v>
      </c>
      <c r="E396" s="150" t="s">
        <v>44</v>
      </c>
      <c r="F396" s="151" t="s">
        <v>2647</v>
      </c>
      <c r="H396" s="152">
        <v>173</v>
      </c>
      <c r="I396" s="153"/>
      <c r="L396" s="149"/>
      <c r="M396" s="154"/>
      <c r="T396" s="155"/>
      <c r="AT396" s="150" t="s">
        <v>182</v>
      </c>
      <c r="AU396" s="150" t="s">
        <v>21</v>
      </c>
      <c r="AV396" s="12" t="s">
        <v>21</v>
      </c>
      <c r="AW396" s="12" t="s">
        <v>42</v>
      </c>
      <c r="AX396" s="12" t="s">
        <v>90</v>
      </c>
      <c r="AY396" s="150" t="s">
        <v>168</v>
      </c>
    </row>
    <row r="397" spans="2:65" s="11" customFormat="1" ht="22.8" customHeight="1">
      <c r="B397" s="120"/>
      <c r="D397" s="121" t="s">
        <v>81</v>
      </c>
      <c r="E397" s="130" t="s">
        <v>594</v>
      </c>
      <c r="F397" s="130" t="s">
        <v>595</v>
      </c>
      <c r="I397" s="123"/>
      <c r="J397" s="131">
        <f>BK397</f>
        <v>0</v>
      </c>
      <c r="L397" s="120"/>
      <c r="M397" s="125"/>
      <c r="P397" s="126">
        <f>SUM(P398:P414)</f>
        <v>0</v>
      </c>
      <c r="R397" s="126">
        <f>SUM(R398:R414)</f>
        <v>0</v>
      </c>
      <c r="T397" s="127">
        <f>SUM(T398:T414)</f>
        <v>0</v>
      </c>
      <c r="AR397" s="121" t="s">
        <v>90</v>
      </c>
      <c r="AT397" s="128" t="s">
        <v>81</v>
      </c>
      <c r="AU397" s="128" t="s">
        <v>90</v>
      </c>
      <c r="AY397" s="121" t="s">
        <v>168</v>
      </c>
      <c r="BK397" s="129">
        <f>SUM(BK398:BK414)</f>
        <v>0</v>
      </c>
    </row>
    <row r="398" spans="2:65" s="1" customFormat="1" ht="24.15" customHeight="1">
      <c r="B398" s="33"/>
      <c r="C398" s="132" t="s">
        <v>958</v>
      </c>
      <c r="D398" s="132" t="s">
        <v>171</v>
      </c>
      <c r="E398" s="133" t="s">
        <v>597</v>
      </c>
      <c r="F398" s="134" t="s">
        <v>598</v>
      </c>
      <c r="G398" s="135" t="s">
        <v>365</v>
      </c>
      <c r="H398" s="136">
        <v>99.06</v>
      </c>
      <c r="I398" s="137"/>
      <c r="J398" s="138">
        <f>ROUND(I398*H398,2)</f>
        <v>0</v>
      </c>
      <c r="K398" s="134" t="s">
        <v>254</v>
      </c>
      <c r="L398" s="33"/>
      <c r="M398" s="139" t="s">
        <v>44</v>
      </c>
      <c r="N398" s="140" t="s">
        <v>53</v>
      </c>
      <c r="P398" s="141">
        <f>O398*H398</f>
        <v>0</v>
      </c>
      <c r="Q398" s="141">
        <v>0</v>
      </c>
      <c r="R398" s="141">
        <f>Q398*H398</f>
        <v>0</v>
      </c>
      <c r="S398" s="141">
        <v>0</v>
      </c>
      <c r="T398" s="142">
        <f>S398*H398</f>
        <v>0</v>
      </c>
      <c r="AR398" s="143" t="s">
        <v>187</v>
      </c>
      <c r="AT398" s="143" t="s">
        <v>171</v>
      </c>
      <c r="AU398" s="143" t="s">
        <v>21</v>
      </c>
      <c r="AY398" s="17" t="s">
        <v>168</v>
      </c>
      <c r="BE398" s="144">
        <f>IF(N398="základní",J398,0)</f>
        <v>0</v>
      </c>
      <c r="BF398" s="144">
        <f>IF(N398="snížená",J398,0)</f>
        <v>0</v>
      </c>
      <c r="BG398" s="144">
        <f>IF(N398="zákl. přenesená",J398,0)</f>
        <v>0</v>
      </c>
      <c r="BH398" s="144">
        <f>IF(N398="sníž. přenesená",J398,0)</f>
        <v>0</v>
      </c>
      <c r="BI398" s="144">
        <f>IF(N398="nulová",J398,0)</f>
        <v>0</v>
      </c>
      <c r="BJ398" s="17" t="s">
        <v>90</v>
      </c>
      <c r="BK398" s="144">
        <f>ROUND(I398*H398,2)</f>
        <v>0</v>
      </c>
      <c r="BL398" s="17" t="s">
        <v>187</v>
      </c>
      <c r="BM398" s="143" t="s">
        <v>599</v>
      </c>
    </row>
    <row r="399" spans="2:65" s="1" customFormat="1" ht="10.199999999999999">
      <c r="B399" s="33"/>
      <c r="D399" s="160" t="s">
        <v>256</v>
      </c>
      <c r="F399" s="161" t="s">
        <v>600</v>
      </c>
      <c r="I399" s="147"/>
      <c r="L399" s="33"/>
      <c r="M399" s="148"/>
      <c r="T399" s="54"/>
      <c r="AT399" s="17" t="s">
        <v>256</v>
      </c>
      <c r="AU399" s="17" t="s">
        <v>21</v>
      </c>
    </row>
    <row r="400" spans="2:65" s="12" customFormat="1" ht="10.199999999999999">
      <c r="B400" s="149"/>
      <c r="D400" s="145" t="s">
        <v>182</v>
      </c>
      <c r="E400" s="150" t="s">
        <v>44</v>
      </c>
      <c r="F400" s="151" t="s">
        <v>2648</v>
      </c>
      <c r="H400" s="152">
        <v>52.26</v>
      </c>
      <c r="I400" s="153"/>
      <c r="L400" s="149"/>
      <c r="M400" s="154"/>
      <c r="T400" s="155"/>
      <c r="AT400" s="150" t="s">
        <v>182</v>
      </c>
      <c r="AU400" s="150" t="s">
        <v>21</v>
      </c>
      <c r="AV400" s="12" t="s">
        <v>21</v>
      </c>
      <c r="AW400" s="12" t="s">
        <v>42</v>
      </c>
      <c r="AX400" s="12" t="s">
        <v>82</v>
      </c>
      <c r="AY400" s="150" t="s">
        <v>168</v>
      </c>
    </row>
    <row r="401" spans="2:65" s="12" customFormat="1" ht="10.199999999999999">
      <c r="B401" s="149"/>
      <c r="D401" s="145" t="s">
        <v>182</v>
      </c>
      <c r="E401" s="150" t="s">
        <v>44</v>
      </c>
      <c r="F401" s="151" t="s">
        <v>2649</v>
      </c>
      <c r="H401" s="152">
        <v>46.8</v>
      </c>
      <c r="I401" s="153"/>
      <c r="L401" s="149"/>
      <c r="M401" s="154"/>
      <c r="T401" s="155"/>
      <c r="AT401" s="150" t="s">
        <v>182</v>
      </c>
      <c r="AU401" s="150" t="s">
        <v>21</v>
      </c>
      <c r="AV401" s="12" t="s">
        <v>21</v>
      </c>
      <c r="AW401" s="12" t="s">
        <v>42</v>
      </c>
      <c r="AX401" s="12" t="s">
        <v>82</v>
      </c>
      <c r="AY401" s="150" t="s">
        <v>168</v>
      </c>
    </row>
    <row r="402" spans="2:65" s="13" customFormat="1" ht="10.199999999999999">
      <c r="B402" s="162"/>
      <c r="D402" s="145" t="s">
        <v>182</v>
      </c>
      <c r="E402" s="163" t="s">
        <v>44</v>
      </c>
      <c r="F402" s="164" t="s">
        <v>264</v>
      </c>
      <c r="H402" s="165">
        <v>99.06</v>
      </c>
      <c r="I402" s="166"/>
      <c r="L402" s="162"/>
      <c r="M402" s="167"/>
      <c r="T402" s="168"/>
      <c r="AT402" s="163" t="s">
        <v>182</v>
      </c>
      <c r="AU402" s="163" t="s">
        <v>21</v>
      </c>
      <c r="AV402" s="13" t="s">
        <v>187</v>
      </c>
      <c r="AW402" s="13" t="s">
        <v>42</v>
      </c>
      <c r="AX402" s="13" t="s">
        <v>90</v>
      </c>
      <c r="AY402" s="163" t="s">
        <v>168</v>
      </c>
    </row>
    <row r="403" spans="2:65" s="1" customFormat="1" ht="24.15" customHeight="1">
      <c r="B403" s="33"/>
      <c r="C403" s="132" t="s">
        <v>1037</v>
      </c>
      <c r="D403" s="132" t="s">
        <v>171</v>
      </c>
      <c r="E403" s="133" t="s">
        <v>603</v>
      </c>
      <c r="F403" s="134" t="s">
        <v>604</v>
      </c>
      <c r="G403" s="135" t="s">
        <v>365</v>
      </c>
      <c r="H403" s="136">
        <v>396.24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0</v>
      </c>
      <c r="R403" s="141">
        <f>Q403*H403</f>
        <v>0</v>
      </c>
      <c r="S403" s="141">
        <v>0</v>
      </c>
      <c r="T403" s="142">
        <f>S403*H403</f>
        <v>0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605</v>
      </c>
    </row>
    <row r="404" spans="2:65" s="1" customFormat="1" ht="10.199999999999999">
      <c r="B404" s="33"/>
      <c r="D404" s="160" t="s">
        <v>256</v>
      </c>
      <c r="F404" s="161" t="s">
        <v>606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2648</v>
      </c>
      <c r="H405" s="152">
        <v>52.26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2649</v>
      </c>
      <c r="H406" s="152">
        <v>46.8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3" customFormat="1" ht="10.199999999999999">
      <c r="B407" s="162"/>
      <c r="D407" s="145" t="s">
        <v>182</v>
      </c>
      <c r="E407" s="163" t="s">
        <v>44</v>
      </c>
      <c r="F407" s="164" t="s">
        <v>264</v>
      </c>
      <c r="H407" s="165">
        <v>99.06</v>
      </c>
      <c r="I407" s="166"/>
      <c r="L407" s="162"/>
      <c r="M407" s="167"/>
      <c r="T407" s="168"/>
      <c r="AT407" s="163" t="s">
        <v>182</v>
      </c>
      <c r="AU407" s="163" t="s">
        <v>21</v>
      </c>
      <c r="AV407" s="13" t="s">
        <v>187</v>
      </c>
      <c r="AW407" s="13" t="s">
        <v>42</v>
      </c>
      <c r="AX407" s="13" t="s">
        <v>90</v>
      </c>
      <c r="AY407" s="163" t="s">
        <v>168</v>
      </c>
    </row>
    <row r="408" spans="2:65" s="12" customFormat="1" ht="10.199999999999999">
      <c r="B408" s="149"/>
      <c r="D408" s="145" t="s">
        <v>182</v>
      </c>
      <c r="F408" s="151" t="s">
        <v>2650</v>
      </c>
      <c r="H408" s="152">
        <v>396.24</v>
      </c>
      <c r="I408" s="153"/>
      <c r="L408" s="149"/>
      <c r="M408" s="154"/>
      <c r="T408" s="155"/>
      <c r="AT408" s="150" t="s">
        <v>182</v>
      </c>
      <c r="AU408" s="150" t="s">
        <v>21</v>
      </c>
      <c r="AV408" s="12" t="s">
        <v>21</v>
      </c>
      <c r="AW408" s="12" t="s">
        <v>4</v>
      </c>
      <c r="AX408" s="12" t="s">
        <v>90</v>
      </c>
      <c r="AY408" s="150" t="s">
        <v>168</v>
      </c>
    </row>
    <row r="409" spans="2:65" s="1" customFormat="1" ht="24.15" customHeight="1">
      <c r="B409" s="33"/>
      <c r="C409" s="132" t="s">
        <v>1040</v>
      </c>
      <c r="D409" s="132" t="s">
        <v>171</v>
      </c>
      <c r="E409" s="133" t="s">
        <v>609</v>
      </c>
      <c r="F409" s="134" t="s">
        <v>364</v>
      </c>
      <c r="G409" s="135" t="s">
        <v>365</v>
      </c>
      <c r="H409" s="136">
        <v>46.8</v>
      </c>
      <c r="I409" s="137"/>
      <c r="J409" s="138">
        <f>ROUND(I409*H409,2)</f>
        <v>0</v>
      </c>
      <c r="K409" s="134" t="s">
        <v>254</v>
      </c>
      <c r="L409" s="33"/>
      <c r="M409" s="139" t="s">
        <v>44</v>
      </c>
      <c r="N409" s="140" t="s">
        <v>53</v>
      </c>
      <c r="P409" s="141">
        <f>O409*H409</f>
        <v>0</v>
      </c>
      <c r="Q409" s="141">
        <v>0</v>
      </c>
      <c r="R409" s="141">
        <f>Q409*H409</f>
        <v>0</v>
      </c>
      <c r="S409" s="141">
        <v>0</v>
      </c>
      <c r="T409" s="142">
        <f>S409*H409</f>
        <v>0</v>
      </c>
      <c r="AR409" s="143" t="s">
        <v>187</v>
      </c>
      <c r="AT409" s="143" t="s">
        <v>171</v>
      </c>
      <c r="AU409" s="143" t="s">
        <v>21</v>
      </c>
      <c r="AY409" s="17" t="s">
        <v>168</v>
      </c>
      <c r="BE409" s="144">
        <f>IF(N409="základní",J409,0)</f>
        <v>0</v>
      </c>
      <c r="BF409" s="144">
        <f>IF(N409="snížená",J409,0)</f>
        <v>0</v>
      </c>
      <c r="BG409" s="144">
        <f>IF(N409="zákl. přenesená",J409,0)</f>
        <v>0</v>
      </c>
      <c r="BH409" s="144">
        <f>IF(N409="sníž. přenesená",J409,0)</f>
        <v>0</v>
      </c>
      <c r="BI409" s="144">
        <f>IF(N409="nulová",J409,0)</f>
        <v>0</v>
      </c>
      <c r="BJ409" s="17" t="s">
        <v>90</v>
      </c>
      <c r="BK409" s="144">
        <f>ROUND(I409*H409,2)</f>
        <v>0</v>
      </c>
      <c r="BL409" s="17" t="s">
        <v>187</v>
      </c>
      <c r="BM409" s="143" t="s">
        <v>610</v>
      </c>
    </row>
    <row r="410" spans="2:65" s="1" customFormat="1" ht="10.199999999999999">
      <c r="B410" s="33"/>
      <c r="D410" s="160" t="s">
        <v>256</v>
      </c>
      <c r="F410" s="161" t="s">
        <v>611</v>
      </c>
      <c r="I410" s="147"/>
      <c r="L410" s="33"/>
      <c r="M410" s="148"/>
      <c r="T410" s="54"/>
      <c r="AT410" s="17" t="s">
        <v>256</v>
      </c>
      <c r="AU410" s="17" t="s">
        <v>21</v>
      </c>
    </row>
    <row r="411" spans="2:65" s="12" customFormat="1" ht="10.199999999999999">
      <c r="B411" s="149"/>
      <c r="D411" s="145" t="s">
        <v>182</v>
      </c>
      <c r="E411" s="150" t="s">
        <v>44</v>
      </c>
      <c r="F411" s="151" t="s">
        <v>2649</v>
      </c>
      <c r="H411" s="152">
        <v>46.8</v>
      </c>
      <c r="I411" s="153"/>
      <c r="L411" s="149"/>
      <c r="M411" s="154"/>
      <c r="T411" s="155"/>
      <c r="AT411" s="150" t="s">
        <v>182</v>
      </c>
      <c r="AU411" s="150" t="s">
        <v>21</v>
      </c>
      <c r="AV411" s="12" t="s">
        <v>21</v>
      </c>
      <c r="AW411" s="12" t="s">
        <v>42</v>
      </c>
      <c r="AX411" s="12" t="s">
        <v>90</v>
      </c>
      <c r="AY411" s="150" t="s">
        <v>168</v>
      </c>
    </row>
    <row r="412" spans="2:65" s="1" customFormat="1" ht="24.15" customHeight="1">
      <c r="B412" s="33"/>
      <c r="C412" s="132" t="s">
        <v>1043</v>
      </c>
      <c r="D412" s="132" t="s">
        <v>171</v>
      </c>
      <c r="E412" s="133" t="s">
        <v>1056</v>
      </c>
      <c r="F412" s="134" t="s">
        <v>1057</v>
      </c>
      <c r="G412" s="135" t="s">
        <v>365</v>
      </c>
      <c r="H412" s="136">
        <v>52.26</v>
      </c>
      <c r="I412" s="137"/>
      <c r="J412" s="138">
        <f>ROUND(I412*H412,2)</f>
        <v>0</v>
      </c>
      <c r="K412" s="134" t="s">
        <v>254</v>
      </c>
      <c r="L412" s="33"/>
      <c r="M412" s="139" t="s">
        <v>44</v>
      </c>
      <c r="N412" s="140" t="s">
        <v>53</v>
      </c>
      <c r="P412" s="141">
        <f>O412*H412</f>
        <v>0</v>
      </c>
      <c r="Q412" s="141">
        <v>0</v>
      </c>
      <c r="R412" s="141">
        <f>Q412*H412</f>
        <v>0</v>
      </c>
      <c r="S412" s="141">
        <v>0</v>
      </c>
      <c r="T412" s="142">
        <f>S412*H412</f>
        <v>0</v>
      </c>
      <c r="AR412" s="143" t="s">
        <v>187</v>
      </c>
      <c r="AT412" s="143" t="s">
        <v>171</v>
      </c>
      <c r="AU412" s="143" t="s">
        <v>21</v>
      </c>
      <c r="AY412" s="17" t="s">
        <v>168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7" t="s">
        <v>90</v>
      </c>
      <c r="BK412" s="144">
        <f>ROUND(I412*H412,2)</f>
        <v>0</v>
      </c>
      <c r="BL412" s="17" t="s">
        <v>187</v>
      </c>
      <c r="BM412" s="143" t="s">
        <v>1058</v>
      </c>
    </row>
    <row r="413" spans="2:65" s="1" customFormat="1" ht="10.199999999999999">
      <c r="B413" s="33"/>
      <c r="D413" s="160" t="s">
        <v>256</v>
      </c>
      <c r="F413" s="161" t="s">
        <v>1059</v>
      </c>
      <c r="I413" s="147"/>
      <c r="L413" s="33"/>
      <c r="M413" s="148"/>
      <c r="T413" s="54"/>
      <c r="AT413" s="17" t="s">
        <v>256</v>
      </c>
      <c r="AU413" s="17" t="s">
        <v>21</v>
      </c>
    </row>
    <row r="414" spans="2:65" s="12" customFormat="1" ht="10.199999999999999">
      <c r="B414" s="149"/>
      <c r="D414" s="145" t="s">
        <v>182</v>
      </c>
      <c r="E414" s="150" t="s">
        <v>44</v>
      </c>
      <c r="F414" s="151" t="s">
        <v>2648</v>
      </c>
      <c r="H414" s="152">
        <v>52.26</v>
      </c>
      <c r="I414" s="153"/>
      <c r="L414" s="149"/>
      <c r="M414" s="154"/>
      <c r="T414" s="155"/>
      <c r="AT414" s="150" t="s">
        <v>182</v>
      </c>
      <c r="AU414" s="150" t="s">
        <v>21</v>
      </c>
      <c r="AV414" s="12" t="s">
        <v>21</v>
      </c>
      <c r="AW414" s="12" t="s">
        <v>42</v>
      </c>
      <c r="AX414" s="12" t="s">
        <v>90</v>
      </c>
      <c r="AY414" s="150" t="s">
        <v>168</v>
      </c>
    </row>
    <row r="415" spans="2:65" s="11" customFormat="1" ht="22.8" customHeight="1">
      <c r="B415" s="120"/>
      <c r="D415" s="121" t="s">
        <v>81</v>
      </c>
      <c r="E415" s="130" t="s">
        <v>612</v>
      </c>
      <c r="F415" s="130" t="s">
        <v>613</v>
      </c>
      <c r="I415" s="123"/>
      <c r="J415" s="131">
        <f>BK415</f>
        <v>0</v>
      </c>
      <c r="L415" s="120"/>
      <c r="M415" s="125"/>
      <c r="P415" s="126">
        <f>SUM(P416:P417)</f>
        <v>0</v>
      </c>
      <c r="R415" s="126">
        <f>SUM(R416:R417)</f>
        <v>0</v>
      </c>
      <c r="T415" s="127">
        <f>SUM(T416:T417)</f>
        <v>0</v>
      </c>
      <c r="AR415" s="121" t="s">
        <v>90</v>
      </c>
      <c r="AT415" s="128" t="s">
        <v>81</v>
      </c>
      <c r="AU415" s="128" t="s">
        <v>90</v>
      </c>
      <c r="AY415" s="121" t="s">
        <v>168</v>
      </c>
      <c r="BK415" s="129">
        <f>SUM(BK416:BK417)</f>
        <v>0</v>
      </c>
    </row>
    <row r="416" spans="2:65" s="1" customFormat="1" ht="24.15" customHeight="1">
      <c r="B416" s="33"/>
      <c r="C416" s="132" t="s">
        <v>1048</v>
      </c>
      <c r="D416" s="132" t="s">
        <v>171</v>
      </c>
      <c r="E416" s="133" t="s">
        <v>615</v>
      </c>
      <c r="F416" s="134" t="s">
        <v>616</v>
      </c>
      <c r="G416" s="135" t="s">
        <v>365</v>
      </c>
      <c r="H416" s="136">
        <v>577.75400000000002</v>
      </c>
      <c r="I416" s="137"/>
      <c r="J416" s="138">
        <f>ROUND(I416*H416,2)</f>
        <v>0</v>
      </c>
      <c r="K416" s="134" t="s">
        <v>254</v>
      </c>
      <c r="L416" s="33"/>
      <c r="M416" s="139" t="s">
        <v>44</v>
      </c>
      <c r="N416" s="140" t="s">
        <v>53</v>
      </c>
      <c r="P416" s="141">
        <f>O416*H416</f>
        <v>0</v>
      </c>
      <c r="Q416" s="141">
        <v>0</v>
      </c>
      <c r="R416" s="141">
        <f>Q416*H416</f>
        <v>0</v>
      </c>
      <c r="S416" s="141">
        <v>0</v>
      </c>
      <c r="T416" s="142">
        <f>S416*H416</f>
        <v>0</v>
      </c>
      <c r="AR416" s="143" t="s">
        <v>187</v>
      </c>
      <c r="AT416" s="143" t="s">
        <v>171</v>
      </c>
      <c r="AU416" s="143" t="s">
        <v>21</v>
      </c>
      <c r="AY416" s="17" t="s">
        <v>168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7" t="s">
        <v>90</v>
      </c>
      <c r="BK416" s="144">
        <f>ROUND(I416*H416,2)</f>
        <v>0</v>
      </c>
      <c r="BL416" s="17" t="s">
        <v>187</v>
      </c>
      <c r="BM416" s="143" t="s">
        <v>617</v>
      </c>
    </row>
    <row r="417" spans="2:47" s="1" customFormat="1" ht="10.199999999999999">
      <c r="B417" s="33"/>
      <c r="D417" s="160" t="s">
        <v>256</v>
      </c>
      <c r="F417" s="161" t="s">
        <v>618</v>
      </c>
      <c r="I417" s="147"/>
      <c r="L417" s="33"/>
      <c r="M417" s="186"/>
      <c r="N417" s="187"/>
      <c r="O417" s="187"/>
      <c r="P417" s="187"/>
      <c r="Q417" s="187"/>
      <c r="R417" s="187"/>
      <c r="S417" s="187"/>
      <c r="T417" s="188"/>
      <c r="AT417" s="17" t="s">
        <v>256</v>
      </c>
      <c r="AU417" s="17" t="s">
        <v>21</v>
      </c>
    </row>
    <row r="418" spans="2:47" s="1" customFormat="1" ht="6.9" customHeight="1">
      <c r="B418" s="42"/>
      <c r="C418" s="43"/>
      <c r="D418" s="43"/>
      <c r="E418" s="43"/>
      <c r="F418" s="43"/>
      <c r="G418" s="43"/>
      <c r="H418" s="43"/>
      <c r="I418" s="43"/>
      <c r="J418" s="43"/>
      <c r="K418" s="43"/>
      <c r="L418" s="33"/>
    </row>
  </sheetData>
  <sheetProtection algorithmName="SHA-512" hashValue="yC2hZ+25oAS9HBV1vEXPcbRtWi5xacgdAIR0o3/lAO78c4Ji7fICw+L3g5XHFFKmxtPJ4i6GzicwyIFCAQ3ZCg==" saltValue="39VtK6Ndvmh4b+TXhWo3DBzG5ps/M2YYRBa+3pv1xulBrp2KJ7P3NBRver7O7Y3aHbmu7NcDh1/GGuLWMxF8pQ==" spinCount="100000" sheet="1" objects="1" scenarios="1" formatColumns="0" formatRows="0" autoFilter="0"/>
  <autoFilter ref="C93:K417" xr:uid="{00000000-0009-0000-0000-00000B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B00-000000000000}"/>
    <hyperlink ref="F104" r:id="rId2" xr:uid="{00000000-0004-0000-0B00-000001000000}"/>
    <hyperlink ref="F107" r:id="rId3" xr:uid="{00000000-0004-0000-0B00-000002000000}"/>
    <hyperlink ref="F112" r:id="rId4" xr:uid="{00000000-0004-0000-0B00-000003000000}"/>
    <hyperlink ref="F115" r:id="rId5" xr:uid="{00000000-0004-0000-0B00-000004000000}"/>
    <hyperlink ref="F118" r:id="rId6" xr:uid="{00000000-0004-0000-0B00-000005000000}"/>
    <hyperlink ref="F121" r:id="rId7" xr:uid="{00000000-0004-0000-0B00-000006000000}"/>
    <hyperlink ref="F124" r:id="rId8" xr:uid="{00000000-0004-0000-0B00-000007000000}"/>
    <hyperlink ref="F127" r:id="rId9" xr:uid="{00000000-0004-0000-0B00-000008000000}"/>
    <hyperlink ref="F130" r:id="rId10" xr:uid="{00000000-0004-0000-0B00-000009000000}"/>
    <hyperlink ref="F133" r:id="rId11" xr:uid="{00000000-0004-0000-0B00-00000A000000}"/>
    <hyperlink ref="F136" r:id="rId12" xr:uid="{00000000-0004-0000-0B00-00000B000000}"/>
    <hyperlink ref="F139" r:id="rId13" xr:uid="{00000000-0004-0000-0B00-00000C000000}"/>
    <hyperlink ref="F143" r:id="rId14" xr:uid="{00000000-0004-0000-0B00-00000D000000}"/>
    <hyperlink ref="F153" r:id="rId15" xr:uid="{00000000-0004-0000-0B00-00000E000000}"/>
    <hyperlink ref="F156" r:id="rId16" xr:uid="{00000000-0004-0000-0B00-00000F000000}"/>
    <hyperlink ref="F159" r:id="rId17" xr:uid="{00000000-0004-0000-0B00-000010000000}"/>
    <hyperlink ref="F162" r:id="rId18" xr:uid="{00000000-0004-0000-0B00-000011000000}"/>
    <hyperlink ref="F165" r:id="rId19" xr:uid="{00000000-0004-0000-0B00-000012000000}"/>
    <hyperlink ref="F168" r:id="rId20" xr:uid="{00000000-0004-0000-0B00-000013000000}"/>
    <hyperlink ref="F171" r:id="rId21" xr:uid="{00000000-0004-0000-0B00-000014000000}"/>
    <hyperlink ref="F174" r:id="rId22" xr:uid="{00000000-0004-0000-0B00-000015000000}"/>
    <hyperlink ref="F177" r:id="rId23" xr:uid="{00000000-0004-0000-0B00-000016000000}"/>
    <hyperlink ref="F180" r:id="rId24" xr:uid="{00000000-0004-0000-0B00-000017000000}"/>
    <hyperlink ref="F183" r:id="rId25" xr:uid="{00000000-0004-0000-0B00-000018000000}"/>
    <hyperlink ref="F186" r:id="rId26" xr:uid="{00000000-0004-0000-0B00-000019000000}"/>
    <hyperlink ref="F189" r:id="rId27" xr:uid="{00000000-0004-0000-0B00-00001A000000}"/>
    <hyperlink ref="F195" r:id="rId28" xr:uid="{00000000-0004-0000-0B00-00001B000000}"/>
    <hyperlink ref="F211" r:id="rId29" xr:uid="{00000000-0004-0000-0B00-00001C000000}"/>
    <hyperlink ref="F220" r:id="rId30" xr:uid="{00000000-0004-0000-0B00-00001D000000}"/>
    <hyperlink ref="F223" r:id="rId31" xr:uid="{00000000-0004-0000-0B00-00001E000000}"/>
    <hyperlink ref="F226" r:id="rId32" xr:uid="{00000000-0004-0000-0B00-00001F000000}"/>
    <hyperlink ref="F232" r:id="rId33" xr:uid="{00000000-0004-0000-0B00-000020000000}"/>
    <hyperlink ref="F239" r:id="rId34" xr:uid="{00000000-0004-0000-0B00-000021000000}"/>
    <hyperlink ref="F249" r:id="rId35" xr:uid="{00000000-0004-0000-0B00-000022000000}"/>
    <hyperlink ref="F252" r:id="rId36" xr:uid="{00000000-0004-0000-0B00-000023000000}"/>
    <hyperlink ref="F256" r:id="rId37" xr:uid="{00000000-0004-0000-0B00-000024000000}"/>
    <hyperlink ref="F261" r:id="rId38" xr:uid="{00000000-0004-0000-0B00-000025000000}"/>
    <hyperlink ref="F279" r:id="rId39" xr:uid="{00000000-0004-0000-0B00-000026000000}"/>
    <hyperlink ref="F282" r:id="rId40" xr:uid="{00000000-0004-0000-0B00-000027000000}"/>
    <hyperlink ref="F285" r:id="rId41" xr:uid="{00000000-0004-0000-0B00-000028000000}"/>
    <hyperlink ref="F288" r:id="rId42" xr:uid="{00000000-0004-0000-0B00-000029000000}"/>
    <hyperlink ref="F291" r:id="rId43" xr:uid="{00000000-0004-0000-0B00-00002A000000}"/>
    <hyperlink ref="F295" r:id="rId44" xr:uid="{00000000-0004-0000-0B00-00002B000000}"/>
    <hyperlink ref="F301" r:id="rId45" xr:uid="{00000000-0004-0000-0B00-00002C000000}"/>
    <hyperlink ref="F308" r:id="rId46" xr:uid="{00000000-0004-0000-0B00-00002D000000}"/>
    <hyperlink ref="F315" r:id="rId47" xr:uid="{00000000-0004-0000-0B00-00002E000000}"/>
    <hyperlink ref="F320" r:id="rId48" xr:uid="{00000000-0004-0000-0B00-00002F000000}"/>
    <hyperlink ref="F325" r:id="rId49" xr:uid="{00000000-0004-0000-0B00-000030000000}"/>
    <hyperlink ref="F330" r:id="rId50" xr:uid="{00000000-0004-0000-0B00-000031000000}"/>
    <hyperlink ref="F333" r:id="rId51" xr:uid="{00000000-0004-0000-0B00-000032000000}"/>
    <hyperlink ref="F336" r:id="rId52" xr:uid="{00000000-0004-0000-0B00-000033000000}"/>
    <hyperlink ref="F341" r:id="rId53" xr:uid="{00000000-0004-0000-0B00-000034000000}"/>
    <hyperlink ref="F370" r:id="rId54" xr:uid="{00000000-0004-0000-0B00-000035000000}"/>
    <hyperlink ref="F375" r:id="rId55" xr:uid="{00000000-0004-0000-0B00-000036000000}"/>
    <hyperlink ref="F382" r:id="rId56" xr:uid="{00000000-0004-0000-0B00-000037000000}"/>
    <hyperlink ref="F385" r:id="rId57" xr:uid="{00000000-0004-0000-0B00-000038000000}"/>
    <hyperlink ref="F388" r:id="rId58" xr:uid="{00000000-0004-0000-0B00-000039000000}"/>
    <hyperlink ref="F392" r:id="rId59" xr:uid="{00000000-0004-0000-0B00-00003A000000}"/>
    <hyperlink ref="F395" r:id="rId60" xr:uid="{00000000-0004-0000-0B00-00003B000000}"/>
    <hyperlink ref="F399" r:id="rId61" xr:uid="{00000000-0004-0000-0B00-00003C000000}"/>
    <hyperlink ref="F404" r:id="rId62" xr:uid="{00000000-0004-0000-0B00-00003D000000}"/>
    <hyperlink ref="F410" r:id="rId63" xr:uid="{00000000-0004-0000-0B00-00003E000000}"/>
    <hyperlink ref="F413" r:id="rId64" xr:uid="{00000000-0004-0000-0B00-00003F000000}"/>
    <hyperlink ref="F417" r:id="rId65" xr:uid="{00000000-0004-0000-0B00-00004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3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135</v>
      </c>
      <c r="AZ2" s="159" t="s">
        <v>223</v>
      </c>
      <c r="BA2" s="159" t="s">
        <v>224</v>
      </c>
      <c r="BB2" s="159" t="s">
        <v>225</v>
      </c>
      <c r="BC2" s="159" t="s">
        <v>200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2651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2652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2653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2462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136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ROUND((SUM(BE94:BE332)),  2)</f>
        <v>0</v>
      </c>
      <c r="I35" s="94">
        <v>0.21</v>
      </c>
      <c r="J35" s="84">
        <f>ROUND(((SUM(BE94:BE332))*I35),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ROUND((SUM(BF94:BF332)),  2)</f>
        <v>0</v>
      </c>
      <c r="I36" s="94">
        <v>0.12</v>
      </c>
      <c r="J36" s="84">
        <f>ROUND(((SUM(BF94:BF332))*I36),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ROUND((SUM(BG94:BG332)),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ROUND((SUM(BH94:BH332)),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ROUND((SUM(BI94:BI332)),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SO-05 - Kabelová chránička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J215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J226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J239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J255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J294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J312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J330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2543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SO-05 - Kabelová chránička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21.748106250000003</v>
      </c>
      <c r="S94" s="51"/>
      <c r="T94" s="118">
        <f>T95</f>
        <v>13.36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P96+P215+P226+P239+P255+P294+P312+P330</f>
        <v>0</v>
      </c>
      <c r="R95" s="126">
        <f>R96+R215+R226+R239+R255+R294+R312+R330</f>
        <v>21.748106250000003</v>
      </c>
      <c r="T95" s="127">
        <f>T96+T215+T226+T239+T255+T294+T312+T330</f>
        <v>13.36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BK96+BK215+BK226+BK239+BK255+BK294+BK312+BK330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SUM(P97:P214)</f>
        <v>0</v>
      </c>
      <c r="R96" s="126">
        <f>SUM(R97:R214)</f>
        <v>17.805264000000001</v>
      </c>
      <c r="T96" s="127">
        <f>SUM(T97:T214)</f>
        <v>13.36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SUM(BK97:BK214)</f>
        <v>0</v>
      </c>
    </row>
    <row r="97" spans="2:65" s="1" customFormat="1" ht="16.5" customHeight="1">
      <c r="B97" s="33"/>
      <c r="C97" s="132" t="s">
        <v>90</v>
      </c>
      <c r="D97" s="132" t="s">
        <v>171</v>
      </c>
      <c r="E97" s="133" t="s">
        <v>1905</v>
      </c>
      <c r="F97" s="134" t="s">
        <v>1906</v>
      </c>
      <c r="G97" s="135" t="s">
        <v>1907</v>
      </c>
      <c r="H97" s="136">
        <v>1.0999999999999999E-2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2654</v>
      </c>
    </row>
    <row r="98" spans="2:65" s="1" customFormat="1" ht="10.199999999999999">
      <c r="B98" s="33"/>
      <c r="D98" s="160" t="s">
        <v>256</v>
      </c>
      <c r="F98" s="161" t="s">
        <v>1909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2655</v>
      </c>
      <c r="H99" s="152">
        <v>1.0999999999999999E-2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76" t="s">
        <v>21</v>
      </c>
      <c r="D100" s="176" t="s">
        <v>386</v>
      </c>
      <c r="E100" s="177" t="s">
        <v>1911</v>
      </c>
      <c r="F100" s="178" t="s">
        <v>1912</v>
      </c>
      <c r="G100" s="179" t="s">
        <v>1913</v>
      </c>
      <c r="H100" s="180">
        <v>1.32</v>
      </c>
      <c r="I100" s="181"/>
      <c r="J100" s="182">
        <f>ROUND(I100*H100,2)</f>
        <v>0</v>
      </c>
      <c r="K100" s="178" t="s">
        <v>254</v>
      </c>
      <c r="L100" s="183"/>
      <c r="M100" s="184" t="s">
        <v>44</v>
      </c>
      <c r="N100" s="185" t="s">
        <v>53</v>
      </c>
      <c r="P100" s="141">
        <f>O100*H100</f>
        <v>0</v>
      </c>
      <c r="Q100" s="141">
        <v>1E-3</v>
      </c>
      <c r="R100" s="141">
        <f>Q100*H100</f>
        <v>1.32E-3</v>
      </c>
      <c r="S100" s="141">
        <v>0</v>
      </c>
      <c r="T100" s="142">
        <f>S100*H100</f>
        <v>0</v>
      </c>
      <c r="AR100" s="143" t="s">
        <v>204</v>
      </c>
      <c r="AT100" s="143" t="s">
        <v>386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2656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2657</v>
      </c>
      <c r="H101" s="152">
        <v>1.0999999999999999E-2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2" customFormat="1" ht="10.199999999999999">
      <c r="B102" s="149"/>
      <c r="D102" s="145" t="s">
        <v>182</v>
      </c>
      <c r="F102" s="151" t="s">
        <v>2658</v>
      </c>
      <c r="H102" s="152">
        <v>1.32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</v>
      </c>
      <c r="AX102" s="12" t="s">
        <v>90</v>
      </c>
      <c r="AY102" s="150" t="s">
        <v>168</v>
      </c>
    </row>
    <row r="103" spans="2:65" s="1" customFormat="1" ht="37.799999999999997" customHeight="1">
      <c r="B103" s="33"/>
      <c r="C103" s="132" t="s">
        <v>183</v>
      </c>
      <c r="D103" s="132" t="s">
        <v>171</v>
      </c>
      <c r="E103" s="133" t="s">
        <v>718</v>
      </c>
      <c r="F103" s="134" t="s">
        <v>719</v>
      </c>
      <c r="G103" s="135" t="s">
        <v>253</v>
      </c>
      <c r="H103" s="136">
        <v>14</v>
      </c>
      <c r="I103" s="137"/>
      <c r="J103" s="138">
        <f>ROUND(I103*H103,2)</f>
        <v>0</v>
      </c>
      <c r="K103" s="134" t="s">
        <v>254</v>
      </c>
      <c r="L103" s="33"/>
      <c r="M103" s="139" t="s">
        <v>44</v>
      </c>
      <c r="N103" s="140" t="s">
        <v>53</v>
      </c>
      <c r="P103" s="141">
        <f>O103*H103</f>
        <v>0</v>
      </c>
      <c r="Q103" s="141">
        <v>0</v>
      </c>
      <c r="R103" s="141">
        <f>Q103*H103</f>
        <v>0</v>
      </c>
      <c r="S103" s="141">
        <v>0.3</v>
      </c>
      <c r="T103" s="142">
        <f>S103*H103</f>
        <v>4.2</v>
      </c>
      <c r="AR103" s="143" t="s">
        <v>187</v>
      </c>
      <c r="AT103" s="143" t="s">
        <v>171</v>
      </c>
      <c r="AU103" s="143" t="s">
        <v>21</v>
      </c>
      <c r="AY103" s="17" t="s">
        <v>168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7" t="s">
        <v>90</v>
      </c>
      <c r="BK103" s="144">
        <f>ROUND(I103*H103,2)</f>
        <v>0</v>
      </c>
      <c r="BL103" s="17" t="s">
        <v>187</v>
      </c>
      <c r="BM103" s="143" t="s">
        <v>2659</v>
      </c>
    </row>
    <row r="104" spans="2:65" s="1" customFormat="1" ht="10.199999999999999">
      <c r="B104" s="33"/>
      <c r="D104" s="160" t="s">
        <v>256</v>
      </c>
      <c r="F104" s="161" t="s">
        <v>721</v>
      </c>
      <c r="I104" s="147"/>
      <c r="L104" s="33"/>
      <c r="M104" s="148"/>
      <c r="T104" s="54"/>
      <c r="AT104" s="17" t="s">
        <v>256</v>
      </c>
      <c r="AU104" s="17" t="s">
        <v>21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2660</v>
      </c>
      <c r="H105" s="152">
        <v>14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7.799999999999997" customHeight="1">
      <c r="B106" s="33"/>
      <c r="C106" s="132" t="s">
        <v>187</v>
      </c>
      <c r="D106" s="132" t="s">
        <v>171</v>
      </c>
      <c r="E106" s="133" t="s">
        <v>259</v>
      </c>
      <c r="F106" s="134" t="s">
        <v>260</v>
      </c>
      <c r="G106" s="135" t="s">
        <v>253</v>
      </c>
      <c r="H106" s="136">
        <v>14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0.28999999999999998</v>
      </c>
      <c r="T106" s="142">
        <f>S106*H106</f>
        <v>4.0599999999999996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2661</v>
      </c>
    </row>
    <row r="107" spans="2:65" s="1" customFormat="1" ht="10.199999999999999">
      <c r="B107" s="33"/>
      <c r="D107" s="160" t="s">
        <v>256</v>
      </c>
      <c r="F107" s="161" t="s">
        <v>262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" customFormat="1" ht="19.2">
      <c r="B108" s="33"/>
      <c r="D108" s="145" t="s">
        <v>177</v>
      </c>
      <c r="F108" s="146" t="s">
        <v>263</v>
      </c>
      <c r="I108" s="147"/>
      <c r="L108" s="33"/>
      <c r="M108" s="148"/>
      <c r="T108" s="54"/>
      <c r="AT108" s="17" t="s">
        <v>177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328</v>
      </c>
      <c r="H109" s="152">
        <v>14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82</v>
      </c>
      <c r="AY109" s="150" t="s">
        <v>168</v>
      </c>
    </row>
    <row r="110" spans="2:65" s="13" customFormat="1" ht="10.199999999999999">
      <c r="B110" s="162"/>
      <c r="D110" s="145" t="s">
        <v>182</v>
      </c>
      <c r="E110" s="163" t="s">
        <v>44</v>
      </c>
      <c r="F110" s="164" t="s">
        <v>264</v>
      </c>
      <c r="H110" s="165">
        <v>14</v>
      </c>
      <c r="I110" s="166"/>
      <c r="L110" s="162"/>
      <c r="M110" s="167"/>
      <c r="T110" s="168"/>
      <c r="AT110" s="163" t="s">
        <v>182</v>
      </c>
      <c r="AU110" s="163" t="s">
        <v>21</v>
      </c>
      <c r="AV110" s="13" t="s">
        <v>187</v>
      </c>
      <c r="AW110" s="13" t="s">
        <v>42</v>
      </c>
      <c r="AX110" s="13" t="s">
        <v>90</v>
      </c>
      <c r="AY110" s="163" t="s">
        <v>168</v>
      </c>
    </row>
    <row r="111" spans="2:65" s="1" customFormat="1" ht="33" customHeight="1">
      <c r="B111" s="33"/>
      <c r="C111" s="132" t="s">
        <v>167</v>
      </c>
      <c r="D111" s="132" t="s">
        <v>171</v>
      </c>
      <c r="E111" s="133" t="s">
        <v>724</v>
      </c>
      <c r="F111" s="134" t="s">
        <v>725</v>
      </c>
      <c r="G111" s="135" t="s">
        <v>253</v>
      </c>
      <c r="H111" s="136">
        <v>14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0.22</v>
      </c>
      <c r="T111" s="142">
        <f>S111*H111</f>
        <v>3.08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2662</v>
      </c>
    </row>
    <row r="112" spans="2:65" s="1" customFormat="1" ht="10.199999999999999">
      <c r="B112" s="33"/>
      <c r="D112" s="160" t="s">
        <v>256</v>
      </c>
      <c r="F112" s="161" t="s">
        <v>727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328</v>
      </c>
      <c r="H113" s="152">
        <v>14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24.15" customHeight="1">
      <c r="B114" s="33"/>
      <c r="C114" s="132" t="s">
        <v>195</v>
      </c>
      <c r="D114" s="132" t="s">
        <v>171</v>
      </c>
      <c r="E114" s="133" t="s">
        <v>728</v>
      </c>
      <c r="F114" s="134" t="s">
        <v>729</v>
      </c>
      <c r="G114" s="135" t="s">
        <v>253</v>
      </c>
      <c r="H114" s="136">
        <v>14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1.0000000000000001E-5</v>
      </c>
      <c r="R114" s="141">
        <f>Q114*H114</f>
        <v>1.4000000000000001E-4</v>
      </c>
      <c r="S114" s="141">
        <v>0.115</v>
      </c>
      <c r="T114" s="142">
        <f>S114*H114</f>
        <v>1.61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2663</v>
      </c>
    </row>
    <row r="115" spans="2:65" s="1" customFormat="1" ht="10.199999999999999">
      <c r="B115" s="33"/>
      <c r="D115" s="160" t="s">
        <v>256</v>
      </c>
      <c r="F115" s="161" t="s">
        <v>731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328</v>
      </c>
      <c r="H116" s="152">
        <v>14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24.15" customHeight="1">
      <c r="B117" s="33"/>
      <c r="C117" s="132" t="s">
        <v>200</v>
      </c>
      <c r="D117" s="132" t="s">
        <v>171</v>
      </c>
      <c r="E117" s="133" t="s">
        <v>265</v>
      </c>
      <c r="F117" s="134" t="s">
        <v>266</v>
      </c>
      <c r="G117" s="135" t="s">
        <v>267</v>
      </c>
      <c r="H117" s="136">
        <v>2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0</v>
      </c>
      <c r="R117" s="141">
        <f>Q117*H117</f>
        <v>0</v>
      </c>
      <c r="S117" s="141">
        <v>0.20499999999999999</v>
      </c>
      <c r="T117" s="142">
        <f>S117*H117</f>
        <v>0.41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2664</v>
      </c>
    </row>
    <row r="118" spans="2:65" s="1" customFormat="1" ht="10.199999999999999">
      <c r="B118" s="33"/>
      <c r="D118" s="160" t="s">
        <v>256</v>
      </c>
      <c r="F118" s="161" t="s">
        <v>269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21</v>
      </c>
      <c r="H119" s="152">
        <v>2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16.5" customHeight="1">
      <c r="B120" s="33"/>
      <c r="C120" s="132" t="s">
        <v>204</v>
      </c>
      <c r="D120" s="132" t="s">
        <v>171</v>
      </c>
      <c r="E120" s="133" t="s">
        <v>270</v>
      </c>
      <c r="F120" s="134" t="s">
        <v>271</v>
      </c>
      <c r="G120" s="135" t="s">
        <v>272</v>
      </c>
      <c r="H120" s="136">
        <v>50.8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3.0000000000000001E-5</v>
      </c>
      <c r="R120" s="141">
        <f>Q120*H120</f>
        <v>1.524E-3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2665</v>
      </c>
    </row>
    <row r="121" spans="2:65" s="1" customFormat="1" ht="10.199999999999999">
      <c r="B121" s="33"/>
      <c r="D121" s="160" t="s">
        <v>256</v>
      </c>
      <c r="F121" s="161" t="s">
        <v>274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2666</v>
      </c>
      <c r="H122" s="152">
        <v>50.8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276</v>
      </c>
      <c r="F123" s="134" t="s">
        <v>277</v>
      </c>
      <c r="G123" s="135" t="s">
        <v>278</v>
      </c>
      <c r="H123" s="136">
        <v>6.35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2667</v>
      </c>
    </row>
    <row r="124" spans="2:65" s="1" customFormat="1" ht="10.199999999999999">
      <c r="B124" s="33"/>
      <c r="D124" s="160" t="s">
        <v>256</v>
      </c>
      <c r="F124" s="161" t="s">
        <v>280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2668</v>
      </c>
      <c r="H125" s="152">
        <v>6.35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90</v>
      </c>
      <c r="AY125" s="150" t="s">
        <v>168</v>
      </c>
    </row>
    <row r="126" spans="2:65" s="1" customFormat="1" ht="49.05" customHeight="1">
      <c r="B126" s="33"/>
      <c r="C126" s="132" t="s">
        <v>214</v>
      </c>
      <c r="D126" s="132" t="s">
        <v>171</v>
      </c>
      <c r="E126" s="133" t="s">
        <v>282</v>
      </c>
      <c r="F126" s="134" t="s">
        <v>283</v>
      </c>
      <c r="G126" s="135" t="s">
        <v>267</v>
      </c>
      <c r="H126" s="136">
        <v>3</v>
      </c>
      <c r="I126" s="137"/>
      <c r="J126" s="138">
        <f>ROUND(I126*H126,2)</f>
        <v>0</v>
      </c>
      <c r="K126" s="134" t="s">
        <v>254</v>
      </c>
      <c r="L126" s="33"/>
      <c r="M126" s="139" t="s">
        <v>44</v>
      </c>
      <c r="N126" s="140" t="s">
        <v>53</v>
      </c>
      <c r="P126" s="141">
        <f>O126*H126</f>
        <v>0</v>
      </c>
      <c r="Q126" s="141">
        <v>3.6900000000000002E-2</v>
      </c>
      <c r="R126" s="141">
        <f>Q126*H126</f>
        <v>0.11070000000000001</v>
      </c>
      <c r="S126" s="141">
        <v>0</v>
      </c>
      <c r="T126" s="142">
        <f>S126*H126</f>
        <v>0</v>
      </c>
      <c r="AR126" s="143" t="s">
        <v>187</v>
      </c>
      <c r="AT126" s="143" t="s">
        <v>171</v>
      </c>
      <c r="AU126" s="143" t="s">
        <v>21</v>
      </c>
      <c r="AY126" s="17" t="s">
        <v>168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7" t="s">
        <v>90</v>
      </c>
      <c r="BK126" s="144">
        <f>ROUND(I126*H126,2)</f>
        <v>0</v>
      </c>
      <c r="BL126" s="17" t="s">
        <v>187</v>
      </c>
      <c r="BM126" s="143" t="s">
        <v>2669</v>
      </c>
    </row>
    <row r="127" spans="2:65" s="1" customFormat="1" ht="10.199999999999999">
      <c r="B127" s="33"/>
      <c r="D127" s="160" t="s">
        <v>256</v>
      </c>
      <c r="F127" s="161" t="s">
        <v>285</v>
      </c>
      <c r="I127" s="147"/>
      <c r="L127" s="33"/>
      <c r="M127" s="148"/>
      <c r="T127" s="54"/>
      <c r="AT127" s="17" t="s">
        <v>256</v>
      </c>
      <c r="AU127" s="17" t="s">
        <v>21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2670</v>
      </c>
      <c r="H128" s="152">
        <v>3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90</v>
      </c>
      <c r="AY128" s="150" t="s">
        <v>168</v>
      </c>
    </row>
    <row r="129" spans="2:65" s="1" customFormat="1" ht="49.05" customHeight="1">
      <c r="B129" s="33"/>
      <c r="C129" s="132" t="s">
        <v>219</v>
      </c>
      <c r="D129" s="132" t="s">
        <v>171</v>
      </c>
      <c r="E129" s="133" t="s">
        <v>292</v>
      </c>
      <c r="F129" s="134" t="s">
        <v>293</v>
      </c>
      <c r="G129" s="135" t="s">
        <v>267</v>
      </c>
      <c r="H129" s="136">
        <v>4</v>
      </c>
      <c r="I129" s="137"/>
      <c r="J129" s="138">
        <f>ROUND(I129*H129,2)</f>
        <v>0</v>
      </c>
      <c r="K129" s="134" t="s">
        <v>254</v>
      </c>
      <c r="L129" s="33"/>
      <c r="M129" s="139" t="s">
        <v>44</v>
      </c>
      <c r="N129" s="140" t="s">
        <v>53</v>
      </c>
      <c r="P129" s="141">
        <f>O129*H129</f>
        <v>0</v>
      </c>
      <c r="Q129" s="141">
        <v>3.6900000000000002E-2</v>
      </c>
      <c r="R129" s="141">
        <f>Q129*H129</f>
        <v>0.14760000000000001</v>
      </c>
      <c r="S129" s="141">
        <v>0</v>
      </c>
      <c r="T129" s="142">
        <f>S129*H129</f>
        <v>0</v>
      </c>
      <c r="AR129" s="143" t="s">
        <v>187</v>
      </c>
      <c r="AT129" s="143" t="s">
        <v>171</v>
      </c>
      <c r="AU129" s="143" t="s">
        <v>21</v>
      </c>
      <c r="AY129" s="17" t="s">
        <v>168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90</v>
      </c>
      <c r="BK129" s="144">
        <f>ROUND(I129*H129,2)</f>
        <v>0</v>
      </c>
      <c r="BL129" s="17" t="s">
        <v>187</v>
      </c>
      <c r="BM129" s="143" t="s">
        <v>2671</v>
      </c>
    </row>
    <row r="130" spans="2:65" s="1" customFormat="1" ht="10.199999999999999">
      <c r="B130" s="33"/>
      <c r="D130" s="160" t="s">
        <v>256</v>
      </c>
      <c r="F130" s="161" t="s">
        <v>295</v>
      </c>
      <c r="I130" s="147"/>
      <c r="L130" s="33"/>
      <c r="M130" s="148"/>
      <c r="T130" s="54"/>
      <c r="AT130" s="17" t="s">
        <v>256</v>
      </c>
      <c r="AU130" s="17" t="s">
        <v>21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2672</v>
      </c>
      <c r="H131" s="152">
        <v>4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90</v>
      </c>
      <c r="AY131" s="150" t="s">
        <v>168</v>
      </c>
    </row>
    <row r="132" spans="2:65" s="1" customFormat="1" ht="16.5" customHeight="1">
      <c r="B132" s="33"/>
      <c r="C132" s="132" t="s">
        <v>8</v>
      </c>
      <c r="D132" s="132" t="s">
        <v>171</v>
      </c>
      <c r="E132" s="133" t="s">
        <v>1140</v>
      </c>
      <c r="F132" s="134" t="s">
        <v>1141</v>
      </c>
      <c r="G132" s="135" t="s">
        <v>253</v>
      </c>
      <c r="H132" s="136">
        <v>116</v>
      </c>
      <c r="I132" s="137"/>
      <c r="J132" s="138">
        <f>ROUND(I132*H132,2)</f>
        <v>0</v>
      </c>
      <c r="K132" s="134" t="s">
        <v>254</v>
      </c>
      <c r="L132" s="33"/>
      <c r="M132" s="139" t="s">
        <v>44</v>
      </c>
      <c r="N132" s="140" t="s">
        <v>53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187</v>
      </c>
      <c r="AT132" s="143" t="s">
        <v>171</v>
      </c>
      <c r="AU132" s="143" t="s">
        <v>21</v>
      </c>
      <c r="AY132" s="17" t="s">
        <v>168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90</v>
      </c>
      <c r="BK132" s="144">
        <f>ROUND(I132*H132,2)</f>
        <v>0</v>
      </c>
      <c r="BL132" s="17" t="s">
        <v>187</v>
      </c>
      <c r="BM132" s="143" t="s">
        <v>2673</v>
      </c>
    </row>
    <row r="133" spans="2:65" s="1" customFormat="1" ht="10.199999999999999">
      <c r="B133" s="33"/>
      <c r="D133" s="160" t="s">
        <v>256</v>
      </c>
      <c r="F133" s="161" t="s">
        <v>1143</v>
      </c>
      <c r="I133" s="147"/>
      <c r="L133" s="33"/>
      <c r="M133" s="148"/>
      <c r="T133" s="54"/>
      <c r="AT133" s="17" t="s">
        <v>256</v>
      </c>
      <c r="AU133" s="17" t="s">
        <v>21</v>
      </c>
    </row>
    <row r="134" spans="2:65" s="12" customFormat="1" ht="10.199999999999999">
      <c r="B134" s="149"/>
      <c r="D134" s="145" t="s">
        <v>182</v>
      </c>
      <c r="E134" s="150" t="s">
        <v>44</v>
      </c>
      <c r="F134" s="151" t="s">
        <v>2674</v>
      </c>
      <c r="H134" s="152">
        <v>116</v>
      </c>
      <c r="I134" s="153"/>
      <c r="L134" s="149"/>
      <c r="M134" s="154"/>
      <c r="T134" s="155"/>
      <c r="AT134" s="150" t="s">
        <v>182</v>
      </c>
      <c r="AU134" s="150" t="s">
        <v>21</v>
      </c>
      <c r="AV134" s="12" t="s">
        <v>21</v>
      </c>
      <c r="AW134" s="12" t="s">
        <v>42</v>
      </c>
      <c r="AX134" s="12" t="s">
        <v>90</v>
      </c>
      <c r="AY134" s="150" t="s">
        <v>168</v>
      </c>
    </row>
    <row r="135" spans="2:65" s="1" customFormat="1" ht="16.5" customHeight="1">
      <c r="B135" s="33"/>
      <c r="C135" s="132" t="s">
        <v>322</v>
      </c>
      <c r="D135" s="132" t="s">
        <v>171</v>
      </c>
      <c r="E135" s="133" t="s">
        <v>1939</v>
      </c>
      <c r="F135" s="134" t="s">
        <v>1940</v>
      </c>
      <c r="G135" s="135" t="s">
        <v>253</v>
      </c>
      <c r="H135" s="136">
        <v>114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2675</v>
      </c>
    </row>
    <row r="136" spans="2:65" s="1" customFormat="1" ht="10.199999999999999">
      <c r="B136" s="33"/>
      <c r="D136" s="160" t="s">
        <v>256</v>
      </c>
      <c r="F136" s="161" t="s">
        <v>1942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2676</v>
      </c>
      <c r="H137" s="152">
        <v>114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90</v>
      </c>
      <c r="AY137" s="150" t="s">
        <v>168</v>
      </c>
    </row>
    <row r="138" spans="2:65" s="1" customFormat="1" ht="24.15" customHeight="1">
      <c r="B138" s="33"/>
      <c r="C138" s="132" t="s">
        <v>328</v>
      </c>
      <c r="D138" s="132" t="s">
        <v>171</v>
      </c>
      <c r="E138" s="133" t="s">
        <v>1954</v>
      </c>
      <c r="F138" s="134" t="s">
        <v>1955</v>
      </c>
      <c r="G138" s="135" t="s">
        <v>225</v>
      </c>
      <c r="H138" s="136">
        <v>0.19600000000000001</v>
      </c>
      <c r="I138" s="137"/>
      <c r="J138" s="138">
        <f>ROUND(I138*H138,2)</f>
        <v>0</v>
      </c>
      <c r="K138" s="134" t="s">
        <v>254</v>
      </c>
      <c r="L138" s="33"/>
      <c r="M138" s="139" t="s">
        <v>44</v>
      </c>
      <c r="N138" s="140" t="s">
        <v>53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187</v>
      </c>
      <c r="AT138" s="143" t="s">
        <v>171</v>
      </c>
      <c r="AU138" s="143" t="s">
        <v>21</v>
      </c>
      <c r="AY138" s="17" t="s">
        <v>168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7" t="s">
        <v>90</v>
      </c>
      <c r="BK138" s="144">
        <f>ROUND(I138*H138,2)</f>
        <v>0</v>
      </c>
      <c r="BL138" s="17" t="s">
        <v>187</v>
      </c>
      <c r="BM138" s="143" t="s">
        <v>2677</v>
      </c>
    </row>
    <row r="139" spans="2:65" s="1" customFormat="1" ht="10.199999999999999">
      <c r="B139" s="33"/>
      <c r="D139" s="160" t="s">
        <v>256</v>
      </c>
      <c r="F139" s="161" t="s">
        <v>1957</v>
      </c>
      <c r="I139" s="147"/>
      <c r="L139" s="33"/>
      <c r="M139" s="148"/>
      <c r="T139" s="54"/>
      <c r="AT139" s="17" t="s">
        <v>256</v>
      </c>
      <c r="AU139" s="17" t="s">
        <v>21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2678</v>
      </c>
      <c r="H140" s="152">
        <v>0.19600000000000001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3" customFormat="1" ht="10.199999999999999">
      <c r="B141" s="162"/>
      <c r="D141" s="145" t="s">
        <v>182</v>
      </c>
      <c r="E141" s="163" t="s">
        <v>44</v>
      </c>
      <c r="F141" s="164" t="s">
        <v>264</v>
      </c>
      <c r="H141" s="165">
        <v>0.19600000000000001</v>
      </c>
      <c r="I141" s="166"/>
      <c r="L141" s="162"/>
      <c r="M141" s="167"/>
      <c r="T141" s="168"/>
      <c r="AT141" s="163" t="s">
        <v>182</v>
      </c>
      <c r="AU141" s="163" t="s">
        <v>21</v>
      </c>
      <c r="AV141" s="13" t="s">
        <v>187</v>
      </c>
      <c r="AW141" s="13" t="s">
        <v>42</v>
      </c>
      <c r="AX141" s="13" t="s">
        <v>90</v>
      </c>
      <c r="AY141" s="163" t="s">
        <v>168</v>
      </c>
    </row>
    <row r="142" spans="2:65" s="1" customFormat="1" ht="24.15" customHeight="1">
      <c r="B142" s="33"/>
      <c r="C142" s="132" t="s">
        <v>334</v>
      </c>
      <c r="D142" s="132" t="s">
        <v>171</v>
      </c>
      <c r="E142" s="133" t="s">
        <v>297</v>
      </c>
      <c r="F142" s="134" t="s">
        <v>298</v>
      </c>
      <c r="G142" s="135" t="s">
        <v>225</v>
      </c>
      <c r="H142" s="136">
        <v>143.6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2679</v>
      </c>
    </row>
    <row r="143" spans="2:65" s="1" customFormat="1" ht="10.199999999999999">
      <c r="B143" s="33"/>
      <c r="D143" s="160" t="s">
        <v>256</v>
      </c>
      <c r="F143" s="161" t="s">
        <v>300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2680</v>
      </c>
      <c r="H144" s="152">
        <v>250.9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82</v>
      </c>
      <c r="AY144" s="150" t="s">
        <v>168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2681</v>
      </c>
      <c r="H145" s="152">
        <v>-8.4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82</v>
      </c>
      <c r="AY145" s="150" t="s">
        <v>168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2682</v>
      </c>
      <c r="H146" s="152">
        <v>-17.399999999999999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2683</v>
      </c>
      <c r="H147" s="152">
        <v>-45.6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4" customFormat="1" ht="10.199999999999999">
      <c r="B148" s="169"/>
      <c r="D148" s="145" t="s">
        <v>182</v>
      </c>
      <c r="E148" s="170" t="s">
        <v>59</v>
      </c>
      <c r="F148" s="171" t="s">
        <v>305</v>
      </c>
      <c r="H148" s="172">
        <v>179.5</v>
      </c>
      <c r="I148" s="173"/>
      <c r="L148" s="169"/>
      <c r="M148" s="174"/>
      <c r="T148" s="175"/>
      <c r="AT148" s="170" t="s">
        <v>182</v>
      </c>
      <c r="AU148" s="170" t="s">
        <v>21</v>
      </c>
      <c r="AV148" s="14" t="s">
        <v>183</v>
      </c>
      <c r="AW148" s="14" t="s">
        <v>42</v>
      </c>
      <c r="AX148" s="14" t="s">
        <v>82</v>
      </c>
      <c r="AY148" s="170" t="s">
        <v>168</v>
      </c>
    </row>
    <row r="149" spans="2:65" s="12" customFormat="1" ht="10.199999999999999">
      <c r="B149" s="149"/>
      <c r="D149" s="145" t="s">
        <v>182</v>
      </c>
      <c r="E149" s="150" t="s">
        <v>44</v>
      </c>
      <c r="F149" s="151" t="s">
        <v>306</v>
      </c>
      <c r="H149" s="152">
        <v>143.6</v>
      </c>
      <c r="I149" s="153"/>
      <c r="L149" s="149"/>
      <c r="M149" s="154"/>
      <c r="T149" s="155"/>
      <c r="AT149" s="150" t="s">
        <v>182</v>
      </c>
      <c r="AU149" s="150" t="s">
        <v>21</v>
      </c>
      <c r="AV149" s="12" t="s">
        <v>21</v>
      </c>
      <c r="AW149" s="12" t="s">
        <v>42</v>
      </c>
      <c r="AX149" s="12" t="s">
        <v>90</v>
      </c>
      <c r="AY149" s="150" t="s">
        <v>168</v>
      </c>
    </row>
    <row r="150" spans="2:65" s="1" customFormat="1" ht="33" customHeight="1">
      <c r="B150" s="33"/>
      <c r="C150" s="132" t="s">
        <v>339</v>
      </c>
      <c r="D150" s="132" t="s">
        <v>171</v>
      </c>
      <c r="E150" s="133" t="s">
        <v>307</v>
      </c>
      <c r="F150" s="134" t="s">
        <v>308</v>
      </c>
      <c r="G150" s="135" t="s">
        <v>225</v>
      </c>
      <c r="H150" s="136">
        <v>26.925000000000001</v>
      </c>
      <c r="I150" s="137"/>
      <c r="J150" s="138">
        <f>ROUND(I150*H150,2)</f>
        <v>0</v>
      </c>
      <c r="K150" s="134" t="s">
        <v>254</v>
      </c>
      <c r="L150" s="33"/>
      <c r="M150" s="139" t="s">
        <v>44</v>
      </c>
      <c r="N150" s="140" t="s">
        <v>53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187</v>
      </c>
      <c r="AT150" s="143" t="s">
        <v>171</v>
      </c>
      <c r="AU150" s="143" t="s">
        <v>21</v>
      </c>
      <c r="AY150" s="17" t="s">
        <v>168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90</v>
      </c>
      <c r="BK150" s="144">
        <f>ROUND(I150*H150,2)</f>
        <v>0</v>
      </c>
      <c r="BL150" s="17" t="s">
        <v>187</v>
      </c>
      <c r="BM150" s="143" t="s">
        <v>2684</v>
      </c>
    </row>
    <row r="151" spans="2:65" s="1" customFormat="1" ht="10.199999999999999">
      <c r="B151" s="33"/>
      <c r="D151" s="160" t="s">
        <v>256</v>
      </c>
      <c r="F151" s="161" t="s">
        <v>310</v>
      </c>
      <c r="I151" s="147"/>
      <c r="L151" s="33"/>
      <c r="M151" s="148"/>
      <c r="T151" s="54"/>
      <c r="AT151" s="17" t="s">
        <v>256</v>
      </c>
      <c r="AU151" s="17" t="s">
        <v>21</v>
      </c>
    </row>
    <row r="152" spans="2:65" s="12" customFormat="1" ht="10.199999999999999">
      <c r="B152" s="149"/>
      <c r="D152" s="145" t="s">
        <v>182</v>
      </c>
      <c r="E152" s="150" t="s">
        <v>44</v>
      </c>
      <c r="F152" s="151" t="s">
        <v>311</v>
      </c>
      <c r="H152" s="152">
        <v>26.925000000000001</v>
      </c>
      <c r="I152" s="153"/>
      <c r="L152" s="149"/>
      <c r="M152" s="154"/>
      <c r="T152" s="155"/>
      <c r="AT152" s="150" t="s">
        <v>182</v>
      </c>
      <c r="AU152" s="150" t="s">
        <v>21</v>
      </c>
      <c r="AV152" s="12" t="s">
        <v>21</v>
      </c>
      <c r="AW152" s="12" t="s">
        <v>42</v>
      </c>
      <c r="AX152" s="12" t="s">
        <v>90</v>
      </c>
      <c r="AY152" s="150" t="s">
        <v>168</v>
      </c>
    </row>
    <row r="153" spans="2:65" s="1" customFormat="1" ht="33" customHeight="1">
      <c r="B153" s="33"/>
      <c r="C153" s="132" t="s">
        <v>344</v>
      </c>
      <c r="D153" s="132" t="s">
        <v>171</v>
      </c>
      <c r="E153" s="133" t="s">
        <v>312</v>
      </c>
      <c r="F153" s="134" t="s">
        <v>313</v>
      </c>
      <c r="G153" s="135" t="s">
        <v>225</v>
      </c>
      <c r="H153" s="136">
        <v>8.9749999999999996</v>
      </c>
      <c r="I153" s="137"/>
      <c r="J153" s="138">
        <f>ROUND(I153*H153,2)</f>
        <v>0</v>
      </c>
      <c r="K153" s="134" t="s">
        <v>254</v>
      </c>
      <c r="L153" s="33"/>
      <c r="M153" s="139" t="s">
        <v>44</v>
      </c>
      <c r="N153" s="140" t="s">
        <v>53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187</v>
      </c>
      <c r="AT153" s="143" t="s">
        <v>171</v>
      </c>
      <c r="AU153" s="143" t="s">
        <v>21</v>
      </c>
      <c r="AY153" s="17" t="s">
        <v>168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90</v>
      </c>
      <c r="BK153" s="144">
        <f>ROUND(I153*H153,2)</f>
        <v>0</v>
      </c>
      <c r="BL153" s="17" t="s">
        <v>187</v>
      </c>
      <c r="BM153" s="143" t="s">
        <v>2685</v>
      </c>
    </row>
    <row r="154" spans="2:65" s="1" customFormat="1" ht="10.199999999999999">
      <c r="B154" s="33"/>
      <c r="D154" s="160" t="s">
        <v>256</v>
      </c>
      <c r="F154" s="161" t="s">
        <v>315</v>
      </c>
      <c r="I154" s="147"/>
      <c r="L154" s="33"/>
      <c r="M154" s="148"/>
      <c r="T154" s="54"/>
      <c r="AT154" s="17" t="s">
        <v>256</v>
      </c>
      <c r="AU154" s="17" t="s">
        <v>21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1157</v>
      </c>
      <c r="H155" s="152">
        <v>8.9749999999999996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90</v>
      </c>
      <c r="AY155" s="150" t="s">
        <v>168</v>
      </c>
    </row>
    <row r="156" spans="2:65" s="1" customFormat="1" ht="24.15" customHeight="1">
      <c r="B156" s="33"/>
      <c r="C156" s="132" t="s">
        <v>350</v>
      </c>
      <c r="D156" s="132" t="s">
        <v>171</v>
      </c>
      <c r="E156" s="133" t="s">
        <v>317</v>
      </c>
      <c r="F156" s="134" t="s">
        <v>318</v>
      </c>
      <c r="G156" s="135" t="s">
        <v>225</v>
      </c>
      <c r="H156" s="136">
        <v>7</v>
      </c>
      <c r="I156" s="137"/>
      <c r="J156" s="138">
        <f>ROUND(I156*H156,2)</f>
        <v>0</v>
      </c>
      <c r="K156" s="134" t="s">
        <v>254</v>
      </c>
      <c r="L156" s="33"/>
      <c r="M156" s="139" t="s">
        <v>44</v>
      </c>
      <c r="N156" s="140" t="s">
        <v>53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187</v>
      </c>
      <c r="AT156" s="143" t="s">
        <v>171</v>
      </c>
      <c r="AU156" s="143" t="s">
        <v>21</v>
      </c>
      <c r="AY156" s="17" t="s">
        <v>168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90</v>
      </c>
      <c r="BK156" s="144">
        <f>ROUND(I156*H156,2)</f>
        <v>0</v>
      </c>
      <c r="BL156" s="17" t="s">
        <v>187</v>
      </c>
      <c r="BM156" s="143" t="s">
        <v>2686</v>
      </c>
    </row>
    <row r="157" spans="2:65" s="1" customFormat="1" ht="10.199999999999999">
      <c r="B157" s="33"/>
      <c r="D157" s="160" t="s">
        <v>256</v>
      </c>
      <c r="F157" s="161" t="s">
        <v>320</v>
      </c>
      <c r="I157" s="147"/>
      <c r="L157" s="33"/>
      <c r="M157" s="148"/>
      <c r="T157" s="54"/>
      <c r="AT157" s="17" t="s">
        <v>256</v>
      </c>
      <c r="AU157" s="17" t="s">
        <v>21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2687</v>
      </c>
      <c r="H158" s="152">
        <v>7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90</v>
      </c>
      <c r="AY158" s="150" t="s">
        <v>168</v>
      </c>
    </row>
    <row r="159" spans="2:65" s="1" customFormat="1" ht="37.799999999999997" customHeight="1">
      <c r="B159" s="33"/>
      <c r="C159" s="132" t="s">
        <v>356</v>
      </c>
      <c r="D159" s="132" t="s">
        <v>171</v>
      </c>
      <c r="E159" s="133" t="s">
        <v>345</v>
      </c>
      <c r="F159" s="134" t="s">
        <v>346</v>
      </c>
      <c r="G159" s="135" t="s">
        <v>225</v>
      </c>
      <c r="H159" s="136">
        <v>338</v>
      </c>
      <c r="I159" s="137"/>
      <c r="J159" s="138">
        <f>ROUND(I159*H159,2)</f>
        <v>0</v>
      </c>
      <c r="K159" s="134" t="s">
        <v>254</v>
      </c>
      <c r="L159" s="33"/>
      <c r="M159" s="139" t="s">
        <v>44</v>
      </c>
      <c r="N159" s="140" t="s">
        <v>53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187</v>
      </c>
      <c r="AT159" s="143" t="s">
        <v>171</v>
      </c>
      <c r="AU159" s="143" t="s">
        <v>21</v>
      </c>
      <c r="AY159" s="17" t="s">
        <v>168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7" t="s">
        <v>90</v>
      </c>
      <c r="BK159" s="144">
        <f>ROUND(I159*H159,2)</f>
        <v>0</v>
      </c>
      <c r="BL159" s="17" t="s">
        <v>187</v>
      </c>
      <c r="BM159" s="143" t="s">
        <v>2688</v>
      </c>
    </row>
    <row r="160" spans="2:65" s="1" customFormat="1" ht="10.199999999999999">
      <c r="B160" s="33"/>
      <c r="D160" s="160" t="s">
        <v>256</v>
      </c>
      <c r="F160" s="161" t="s">
        <v>348</v>
      </c>
      <c r="I160" s="147"/>
      <c r="L160" s="33"/>
      <c r="M160" s="148"/>
      <c r="T160" s="54"/>
      <c r="AT160" s="17" t="s">
        <v>256</v>
      </c>
      <c r="AU160" s="17" t="s">
        <v>21</v>
      </c>
    </row>
    <row r="161" spans="2:65" s="12" customFormat="1" ht="10.199999999999999">
      <c r="B161" s="149"/>
      <c r="D161" s="145" t="s">
        <v>182</v>
      </c>
      <c r="E161" s="150" t="s">
        <v>44</v>
      </c>
      <c r="F161" s="151" t="s">
        <v>2689</v>
      </c>
      <c r="H161" s="152">
        <v>338</v>
      </c>
      <c r="I161" s="153"/>
      <c r="L161" s="149"/>
      <c r="M161" s="154"/>
      <c r="T161" s="155"/>
      <c r="AT161" s="150" t="s">
        <v>182</v>
      </c>
      <c r="AU161" s="150" t="s">
        <v>21</v>
      </c>
      <c r="AV161" s="12" t="s">
        <v>21</v>
      </c>
      <c r="AW161" s="12" t="s">
        <v>42</v>
      </c>
      <c r="AX161" s="12" t="s">
        <v>90</v>
      </c>
      <c r="AY161" s="150" t="s">
        <v>168</v>
      </c>
    </row>
    <row r="162" spans="2:65" s="1" customFormat="1" ht="37.799999999999997" customHeight="1">
      <c r="B162" s="33"/>
      <c r="C162" s="132" t="s">
        <v>362</v>
      </c>
      <c r="D162" s="132" t="s">
        <v>171</v>
      </c>
      <c r="E162" s="133" t="s">
        <v>351</v>
      </c>
      <c r="F162" s="134" t="s">
        <v>352</v>
      </c>
      <c r="G162" s="135" t="s">
        <v>225</v>
      </c>
      <c r="H162" s="136">
        <v>10.5</v>
      </c>
      <c r="I162" s="137"/>
      <c r="J162" s="138">
        <f>ROUND(I162*H162,2)</f>
        <v>0</v>
      </c>
      <c r="K162" s="134" t="s">
        <v>254</v>
      </c>
      <c r="L162" s="33"/>
      <c r="M162" s="139" t="s">
        <v>44</v>
      </c>
      <c r="N162" s="140" t="s">
        <v>53</v>
      </c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AR162" s="143" t="s">
        <v>187</v>
      </c>
      <c r="AT162" s="143" t="s">
        <v>171</v>
      </c>
      <c r="AU162" s="143" t="s">
        <v>21</v>
      </c>
      <c r="AY162" s="17" t="s">
        <v>168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7" t="s">
        <v>90</v>
      </c>
      <c r="BK162" s="144">
        <f>ROUND(I162*H162,2)</f>
        <v>0</v>
      </c>
      <c r="BL162" s="17" t="s">
        <v>187</v>
      </c>
      <c r="BM162" s="143" t="s">
        <v>2690</v>
      </c>
    </row>
    <row r="163" spans="2:65" s="1" customFormat="1" ht="10.199999999999999">
      <c r="B163" s="33"/>
      <c r="D163" s="160" t="s">
        <v>256</v>
      </c>
      <c r="F163" s="161" t="s">
        <v>354</v>
      </c>
      <c r="I163" s="147"/>
      <c r="L163" s="33"/>
      <c r="M163" s="148"/>
      <c r="T163" s="54"/>
      <c r="AT163" s="17" t="s">
        <v>256</v>
      </c>
      <c r="AU163" s="17" t="s">
        <v>21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355</v>
      </c>
      <c r="H164" s="152">
        <v>10.5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90</v>
      </c>
      <c r="AY164" s="150" t="s">
        <v>168</v>
      </c>
    </row>
    <row r="165" spans="2:65" s="1" customFormat="1" ht="24.15" customHeight="1">
      <c r="B165" s="33"/>
      <c r="C165" s="132" t="s">
        <v>7</v>
      </c>
      <c r="D165" s="132" t="s">
        <v>171</v>
      </c>
      <c r="E165" s="133" t="s">
        <v>357</v>
      </c>
      <c r="F165" s="134" t="s">
        <v>358</v>
      </c>
      <c r="G165" s="135" t="s">
        <v>225</v>
      </c>
      <c r="H165" s="136">
        <v>169</v>
      </c>
      <c r="I165" s="137"/>
      <c r="J165" s="138">
        <f>ROUND(I165*H165,2)</f>
        <v>0</v>
      </c>
      <c r="K165" s="134" t="s">
        <v>254</v>
      </c>
      <c r="L165" s="33"/>
      <c r="M165" s="139" t="s">
        <v>44</v>
      </c>
      <c r="N165" s="140" t="s">
        <v>53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187</v>
      </c>
      <c r="AT165" s="143" t="s">
        <v>171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2691</v>
      </c>
    </row>
    <row r="166" spans="2:65" s="1" customFormat="1" ht="10.199999999999999">
      <c r="B166" s="33"/>
      <c r="D166" s="160" t="s">
        <v>256</v>
      </c>
      <c r="F166" s="161" t="s">
        <v>360</v>
      </c>
      <c r="I166" s="147"/>
      <c r="L166" s="33"/>
      <c r="M166" s="148"/>
      <c r="T166" s="54"/>
      <c r="AT166" s="17" t="s">
        <v>256</v>
      </c>
      <c r="AU166" s="17" t="s">
        <v>21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2692</v>
      </c>
      <c r="H167" s="152">
        <v>169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90</v>
      </c>
      <c r="AY167" s="150" t="s">
        <v>168</v>
      </c>
    </row>
    <row r="168" spans="2:65" s="1" customFormat="1" ht="24.15" customHeight="1">
      <c r="B168" s="33"/>
      <c r="C168" s="132" t="s">
        <v>375</v>
      </c>
      <c r="D168" s="132" t="s">
        <v>171</v>
      </c>
      <c r="E168" s="133" t="s">
        <v>363</v>
      </c>
      <c r="F168" s="134" t="s">
        <v>364</v>
      </c>
      <c r="G168" s="135" t="s">
        <v>365</v>
      </c>
      <c r="H168" s="136">
        <v>21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2693</v>
      </c>
    </row>
    <row r="169" spans="2:65" s="1" customFormat="1" ht="10.199999999999999">
      <c r="B169" s="33"/>
      <c r="D169" s="160" t="s">
        <v>256</v>
      </c>
      <c r="F169" s="161" t="s">
        <v>367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368</v>
      </c>
      <c r="H170" s="152">
        <v>21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90</v>
      </c>
      <c r="AY170" s="150" t="s">
        <v>168</v>
      </c>
    </row>
    <row r="171" spans="2:65" s="1" customFormat="1" ht="24.15" customHeight="1">
      <c r="B171" s="33"/>
      <c r="C171" s="132" t="s">
        <v>385</v>
      </c>
      <c r="D171" s="132" t="s">
        <v>171</v>
      </c>
      <c r="E171" s="133" t="s">
        <v>369</v>
      </c>
      <c r="F171" s="134" t="s">
        <v>370</v>
      </c>
      <c r="G171" s="135" t="s">
        <v>225</v>
      </c>
      <c r="H171" s="136">
        <v>10.5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2694</v>
      </c>
    </row>
    <row r="172" spans="2:65" s="1" customFormat="1" ht="10.199999999999999">
      <c r="B172" s="33"/>
      <c r="D172" s="160" t="s">
        <v>256</v>
      </c>
      <c r="F172" s="161" t="s">
        <v>372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59</v>
      </c>
      <c r="H173" s="152">
        <v>179.5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2695</v>
      </c>
      <c r="H174" s="152">
        <v>-176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223</v>
      </c>
      <c r="H175" s="152">
        <v>7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3" customFormat="1" ht="10.199999999999999">
      <c r="B176" s="162"/>
      <c r="D176" s="145" t="s">
        <v>182</v>
      </c>
      <c r="E176" s="163" t="s">
        <v>227</v>
      </c>
      <c r="F176" s="164" t="s">
        <v>264</v>
      </c>
      <c r="H176" s="165">
        <v>10.5</v>
      </c>
      <c r="I176" s="166"/>
      <c r="L176" s="162"/>
      <c r="M176" s="167"/>
      <c r="T176" s="168"/>
      <c r="AT176" s="163" t="s">
        <v>182</v>
      </c>
      <c r="AU176" s="163" t="s">
        <v>21</v>
      </c>
      <c r="AV176" s="13" t="s">
        <v>187</v>
      </c>
      <c r="AW176" s="13" t="s">
        <v>42</v>
      </c>
      <c r="AX176" s="13" t="s">
        <v>90</v>
      </c>
      <c r="AY176" s="163" t="s">
        <v>168</v>
      </c>
    </row>
    <row r="177" spans="2:65" s="1" customFormat="1" ht="24.15" customHeight="1">
      <c r="B177" s="33"/>
      <c r="C177" s="132" t="s">
        <v>394</v>
      </c>
      <c r="D177" s="132" t="s">
        <v>171</v>
      </c>
      <c r="E177" s="133" t="s">
        <v>376</v>
      </c>
      <c r="F177" s="134" t="s">
        <v>377</v>
      </c>
      <c r="G177" s="135" t="s">
        <v>225</v>
      </c>
      <c r="H177" s="136">
        <v>112.5</v>
      </c>
      <c r="I177" s="137"/>
      <c r="J177" s="138">
        <f>ROUND(I177*H177,2)</f>
        <v>0</v>
      </c>
      <c r="K177" s="134" t="s">
        <v>254</v>
      </c>
      <c r="L177" s="33"/>
      <c r="M177" s="139" t="s">
        <v>44</v>
      </c>
      <c r="N177" s="140" t="s">
        <v>53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187</v>
      </c>
      <c r="AT177" s="143" t="s">
        <v>171</v>
      </c>
      <c r="AU177" s="143" t="s">
        <v>21</v>
      </c>
      <c r="AY177" s="17" t="s">
        <v>168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90</v>
      </c>
      <c r="BK177" s="144">
        <f>ROUND(I177*H177,2)</f>
        <v>0</v>
      </c>
      <c r="BL177" s="17" t="s">
        <v>187</v>
      </c>
      <c r="BM177" s="143" t="s">
        <v>2696</v>
      </c>
    </row>
    <row r="178" spans="2:65" s="1" customFormat="1" ht="10.199999999999999">
      <c r="B178" s="33"/>
      <c r="D178" s="160" t="s">
        <v>256</v>
      </c>
      <c r="F178" s="161" t="s">
        <v>379</v>
      </c>
      <c r="I178" s="147"/>
      <c r="L178" s="33"/>
      <c r="M178" s="148"/>
      <c r="T178" s="54"/>
      <c r="AT178" s="17" t="s">
        <v>256</v>
      </c>
      <c r="AU178" s="17" t="s">
        <v>21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59</v>
      </c>
      <c r="H179" s="152">
        <v>179.5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82</v>
      </c>
      <c r="AY179" s="150" t="s">
        <v>168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2697</v>
      </c>
      <c r="H180" s="152">
        <v>-63.5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2698</v>
      </c>
      <c r="H181" s="152">
        <v>-3.5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3" customFormat="1" ht="10.199999999999999">
      <c r="B182" s="162"/>
      <c r="D182" s="145" t="s">
        <v>182</v>
      </c>
      <c r="E182" s="163" t="s">
        <v>232</v>
      </c>
      <c r="F182" s="164" t="s">
        <v>264</v>
      </c>
      <c r="H182" s="165">
        <v>112.5</v>
      </c>
      <c r="I182" s="166"/>
      <c r="L182" s="162"/>
      <c r="M182" s="167"/>
      <c r="T182" s="168"/>
      <c r="AT182" s="163" t="s">
        <v>182</v>
      </c>
      <c r="AU182" s="163" t="s">
        <v>21</v>
      </c>
      <c r="AV182" s="13" t="s">
        <v>187</v>
      </c>
      <c r="AW182" s="13" t="s">
        <v>42</v>
      </c>
      <c r="AX182" s="13" t="s">
        <v>90</v>
      </c>
      <c r="AY182" s="163" t="s">
        <v>168</v>
      </c>
    </row>
    <row r="183" spans="2:65" s="1" customFormat="1" ht="16.5" customHeight="1">
      <c r="B183" s="33"/>
      <c r="C183" s="176" t="s">
        <v>402</v>
      </c>
      <c r="D183" s="176" t="s">
        <v>386</v>
      </c>
      <c r="E183" s="177" t="s">
        <v>387</v>
      </c>
      <c r="F183" s="178" t="s">
        <v>388</v>
      </c>
      <c r="G183" s="179" t="s">
        <v>365</v>
      </c>
      <c r="H183" s="180">
        <v>11.69</v>
      </c>
      <c r="I183" s="181"/>
      <c r="J183" s="182">
        <f>ROUND(I183*H183,2)</f>
        <v>0</v>
      </c>
      <c r="K183" s="178" t="s">
        <v>254</v>
      </c>
      <c r="L183" s="183"/>
      <c r="M183" s="184" t="s">
        <v>44</v>
      </c>
      <c r="N183" s="185" t="s">
        <v>53</v>
      </c>
      <c r="P183" s="141">
        <f>O183*H183</f>
        <v>0</v>
      </c>
      <c r="Q183" s="141">
        <v>1</v>
      </c>
      <c r="R183" s="141">
        <f>Q183*H183</f>
        <v>11.69</v>
      </c>
      <c r="S183" s="141">
        <v>0</v>
      </c>
      <c r="T183" s="142">
        <f>S183*H183</f>
        <v>0</v>
      </c>
      <c r="AR183" s="143" t="s">
        <v>204</v>
      </c>
      <c r="AT183" s="143" t="s">
        <v>386</v>
      </c>
      <c r="AU183" s="143" t="s">
        <v>21</v>
      </c>
      <c r="AY183" s="17" t="s">
        <v>168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90</v>
      </c>
      <c r="BK183" s="144">
        <f>ROUND(I183*H183,2)</f>
        <v>0</v>
      </c>
      <c r="BL183" s="17" t="s">
        <v>187</v>
      </c>
      <c r="BM183" s="143" t="s">
        <v>2699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2700</v>
      </c>
      <c r="H184" s="152">
        <v>7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4" customFormat="1" ht="10.199999999999999">
      <c r="B185" s="169"/>
      <c r="D185" s="145" t="s">
        <v>182</v>
      </c>
      <c r="E185" s="170" t="s">
        <v>223</v>
      </c>
      <c r="F185" s="171" t="s">
        <v>305</v>
      </c>
      <c r="H185" s="172">
        <v>7</v>
      </c>
      <c r="I185" s="173"/>
      <c r="L185" s="169"/>
      <c r="M185" s="174"/>
      <c r="T185" s="175"/>
      <c r="AT185" s="170" t="s">
        <v>182</v>
      </c>
      <c r="AU185" s="170" t="s">
        <v>21</v>
      </c>
      <c r="AV185" s="14" t="s">
        <v>183</v>
      </c>
      <c r="AW185" s="14" t="s">
        <v>42</v>
      </c>
      <c r="AX185" s="14" t="s">
        <v>82</v>
      </c>
      <c r="AY185" s="170" t="s">
        <v>168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2701</v>
      </c>
      <c r="H186" s="152">
        <v>11.69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90</v>
      </c>
      <c r="AY186" s="150" t="s">
        <v>168</v>
      </c>
    </row>
    <row r="187" spans="2:65" s="1" customFormat="1" ht="37.799999999999997" customHeight="1">
      <c r="B187" s="33"/>
      <c r="C187" s="132" t="s">
        <v>408</v>
      </c>
      <c r="D187" s="132" t="s">
        <v>171</v>
      </c>
      <c r="E187" s="133" t="s">
        <v>395</v>
      </c>
      <c r="F187" s="134" t="s">
        <v>396</v>
      </c>
      <c r="G187" s="135" t="s">
        <v>225</v>
      </c>
      <c r="H187" s="136">
        <v>67</v>
      </c>
      <c r="I187" s="137"/>
      <c r="J187" s="138">
        <f>ROUND(I187*H187,2)</f>
        <v>0</v>
      </c>
      <c r="K187" s="134" t="s">
        <v>254</v>
      </c>
      <c r="L187" s="33"/>
      <c r="M187" s="139" t="s">
        <v>44</v>
      </c>
      <c r="N187" s="140" t="s">
        <v>53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187</v>
      </c>
      <c r="AT187" s="143" t="s">
        <v>171</v>
      </c>
      <c r="AU187" s="143" t="s">
        <v>21</v>
      </c>
      <c r="AY187" s="17" t="s">
        <v>168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90</v>
      </c>
      <c r="BK187" s="144">
        <f>ROUND(I187*H187,2)</f>
        <v>0</v>
      </c>
      <c r="BL187" s="17" t="s">
        <v>187</v>
      </c>
      <c r="BM187" s="143" t="s">
        <v>2702</v>
      </c>
    </row>
    <row r="188" spans="2:65" s="1" customFormat="1" ht="10.199999999999999">
      <c r="B188" s="33"/>
      <c r="D188" s="160" t="s">
        <v>256</v>
      </c>
      <c r="F188" s="161" t="s">
        <v>398</v>
      </c>
      <c r="I188" s="147"/>
      <c r="L188" s="33"/>
      <c r="M188" s="148"/>
      <c r="T188" s="54"/>
      <c r="AT188" s="17" t="s">
        <v>256</v>
      </c>
      <c r="AU188" s="17" t="s">
        <v>21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2703</v>
      </c>
      <c r="H189" s="152">
        <v>63.5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2704</v>
      </c>
      <c r="H190" s="152">
        <v>3.5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3" customFormat="1" ht="10.199999999999999">
      <c r="B191" s="162"/>
      <c r="D191" s="145" t="s">
        <v>182</v>
      </c>
      <c r="E191" s="163" t="s">
        <v>44</v>
      </c>
      <c r="F191" s="164" t="s">
        <v>264</v>
      </c>
      <c r="H191" s="165">
        <v>67</v>
      </c>
      <c r="I191" s="166"/>
      <c r="L191" s="162"/>
      <c r="M191" s="167"/>
      <c r="T191" s="168"/>
      <c r="AT191" s="163" t="s">
        <v>182</v>
      </c>
      <c r="AU191" s="163" t="s">
        <v>21</v>
      </c>
      <c r="AV191" s="13" t="s">
        <v>187</v>
      </c>
      <c r="AW191" s="13" t="s">
        <v>42</v>
      </c>
      <c r="AX191" s="13" t="s">
        <v>90</v>
      </c>
      <c r="AY191" s="163" t="s">
        <v>168</v>
      </c>
    </row>
    <row r="192" spans="2:65" s="1" customFormat="1" ht="16.5" customHeight="1">
      <c r="B192" s="33"/>
      <c r="C192" s="176" t="s">
        <v>414</v>
      </c>
      <c r="D192" s="176" t="s">
        <v>386</v>
      </c>
      <c r="E192" s="177" t="s">
        <v>403</v>
      </c>
      <c r="F192" s="178" t="s">
        <v>404</v>
      </c>
      <c r="G192" s="179" t="s">
        <v>365</v>
      </c>
      <c r="H192" s="180">
        <v>5.8449999999999998</v>
      </c>
      <c r="I192" s="181"/>
      <c r="J192" s="182">
        <f>ROUND(I192*H192,2)</f>
        <v>0</v>
      </c>
      <c r="K192" s="178" t="s">
        <v>254</v>
      </c>
      <c r="L192" s="183"/>
      <c r="M192" s="184" t="s">
        <v>44</v>
      </c>
      <c r="N192" s="185" t="s">
        <v>53</v>
      </c>
      <c r="P192" s="141">
        <f>O192*H192</f>
        <v>0</v>
      </c>
      <c r="Q192" s="141">
        <v>1</v>
      </c>
      <c r="R192" s="141">
        <f>Q192*H192</f>
        <v>5.8449999999999998</v>
      </c>
      <c r="S192" s="141">
        <v>0</v>
      </c>
      <c r="T192" s="142">
        <f>S192*H192</f>
        <v>0</v>
      </c>
      <c r="AR192" s="143" t="s">
        <v>204</v>
      </c>
      <c r="AT192" s="143" t="s">
        <v>386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2705</v>
      </c>
    </row>
    <row r="193" spans="2:65" s="12" customFormat="1" ht="10.199999999999999">
      <c r="B193" s="149"/>
      <c r="D193" s="145" t="s">
        <v>182</v>
      </c>
      <c r="E193" s="150" t="s">
        <v>44</v>
      </c>
      <c r="F193" s="151" t="s">
        <v>2706</v>
      </c>
      <c r="H193" s="152">
        <v>5.8449999999999998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42</v>
      </c>
      <c r="AX193" s="12" t="s">
        <v>90</v>
      </c>
      <c r="AY193" s="150" t="s">
        <v>168</v>
      </c>
    </row>
    <row r="194" spans="2:65" s="1" customFormat="1" ht="16.5" customHeight="1">
      <c r="B194" s="33"/>
      <c r="C194" s="132" t="s">
        <v>420</v>
      </c>
      <c r="D194" s="132" t="s">
        <v>171</v>
      </c>
      <c r="E194" s="133" t="s">
        <v>753</v>
      </c>
      <c r="F194" s="134" t="s">
        <v>754</v>
      </c>
      <c r="G194" s="135" t="s">
        <v>225</v>
      </c>
      <c r="H194" s="136">
        <v>63.5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2707</v>
      </c>
    </row>
    <row r="195" spans="2:65" s="1" customFormat="1" ht="10.199999999999999">
      <c r="B195" s="33"/>
      <c r="D195" s="160" t="s">
        <v>256</v>
      </c>
      <c r="F195" s="161" t="s">
        <v>756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2703</v>
      </c>
      <c r="H196" s="152">
        <v>63.5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24.15" customHeight="1">
      <c r="B197" s="33"/>
      <c r="C197" s="132" t="s">
        <v>427</v>
      </c>
      <c r="D197" s="132" t="s">
        <v>171</v>
      </c>
      <c r="E197" s="133" t="s">
        <v>2080</v>
      </c>
      <c r="F197" s="134" t="s">
        <v>2081</v>
      </c>
      <c r="G197" s="135" t="s">
        <v>253</v>
      </c>
      <c r="H197" s="136">
        <v>116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2708</v>
      </c>
    </row>
    <row r="198" spans="2:65" s="1" customFormat="1" ht="10.199999999999999">
      <c r="B198" s="33"/>
      <c r="D198" s="160" t="s">
        <v>256</v>
      </c>
      <c r="F198" s="161" t="s">
        <v>2083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2674</v>
      </c>
      <c r="H199" s="152">
        <v>116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24.15" customHeight="1">
      <c r="B200" s="33"/>
      <c r="C200" s="132" t="s">
        <v>434</v>
      </c>
      <c r="D200" s="132" t="s">
        <v>171</v>
      </c>
      <c r="E200" s="133" t="s">
        <v>2085</v>
      </c>
      <c r="F200" s="134" t="s">
        <v>2086</v>
      </c>
      <c r="G200" s="135" t="s">
        <v>253</v>
      </c>
      <c r="H200" s="136">
        <v>114</v>
      </c>
      <c r="I200" s="137"/>
      <c r="J200" s="138">
        <f>ROUND(I200*H200,2)</f>
        <v>0</v>
      </c>
      <c r="K200" s="134" t="s">
        <v>254</v>
      </c>
      <c r="L200" s="33"/>
      <c r="M200" s="139" t="s">
        <v>44</v>
      </c>
      <c r="N200" s="140" t="s">
        <v>53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187</v>
      </c>
      <c r="AT200" s="143" t="s">
        <v>171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2709</v>
      </c>
    </row>
    <row r="201" spans="2:65" s="1" customFormat="1" ht="10.199999999999999">
      <c r="B201" s="33"/>
      <c r="D201" s="160" t="s">
        <v>256</v>
      </c>
      <c r="F201" s="161" t="s">
        <v>2088</v>
      </c>
      <c r="I201" s="147"/>
      <c r="L201" s="33"/>
      <c r="M201" s="148"/>
      <c r="T201" s="54"/>
      <c r="AT201" s="17" t="s">
        <v>256</v>
      </c>
      <c r="AU201" s="17" t="s">
        <v>21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2676</v>
      </c>
      <c r="H202" s="152">
        <v>114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90</v>
      </c>
      <c r="AY202" s="150" t="s">
        <v>168</v>
      </c>
    </row>
    <row r="203" spans="2:65" s="1" customFormat="1" ht="24.15" customHeight="1">
      <c r="B203" s="33"/>
      <c r="C203" s="132" t="s">
        <v>439</v>
      </c>
      <c r="D203" s="132" t="s">
        <v>171</v>
      </c>
      <c r="E203" s="133" t="s">
        <v>1183</v>
      </c>
      <c r="F203" s="134" t="s">
        <v>1184</v>
      </c>
      <c r="G203" s="135" t="s">
        <v>253</v>
      </c>
      <c r="H203" s="136">
        <v>116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2710</v>
      </c>
    </row>
    <row r="204" spans="2:65" s="1" customFormat="1" ht="10.199999999999999">
      <c r="B204" s="33"/>
      <c r="D204" s="160" t="s">
        <v>256</v>
      </c>
      <c r="F204" s="161" t="s">
        <v>1186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2674</v>
      </c>
      <c r="H205" s="152">
        <v>116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90</v>
      </c>
      <c r="AY205" s="150" t="s">
        <v>168</v>
      </c>
    </row>
    <row r="206" spans="2:65" s="1" customFormat="1" ht="16.5" customHeight="1">
      <c r="B206" s="33"/>
      <c r="C206" s="176" t="s">
        <v>443</v>
      </c>
      <c r="D206" s="176" t="s">
        <v>386</v>
      </c>
      <c r="E206" s="177" t="s">
        <v>1187</v>
      </c>
      <c r="F206" s="178" t="s">
        <v>1188</v>
      </c>
      <c r="G206" s="179" t="s">
        <v>1189</v>
      </c>
      <c r="H206" s="180">
        <v>3.48</v>
      </c>
      <c r="I206" s="181"/>
      <c r="J206" s="182">
        <f>ROUND(I206*H206,2)</f>
        <v>0</v>
      </c>
      <c r="K206" s="178" t="s">
        <v>254</v>
      </c>
      <c r="L206" s="183"/>
      <c r="M206" s="184" t="s">
        <v>44</v>
      </c>
      <c r="N206" s="185" t="s">
        <v>53</v>
      </c>
      <c r="P206" s="141">
        <f>O206*H206</f>
        <v>0</v>
      </c>
      <c r="Q206" s="141">
        <v>1E-3</v>
      </c>
      <c r="R206" s="141">
        <f>Q206*H206</f>
        <v>3.48E-3</v>
      </c>
      <c r="S206" s="141">
        <v>0</v>
      </c>
      <c r="T206" s="142">
        <f>S206*H206</f>
        <v>0</v>
      </c>
      <c r="AR206" s="143" t="s">
        <v>204</v>
      </c>
      <c r="AT206" s="143" t="s">
        <v>386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2711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1605</v>
      </c>
      <c r="H207" s="152">
        <v>116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90</v>
      </c>
      <c r="AY207" s="150" t="s">
        <v>168</v>
      </c>
    </row>
    <row r="208" spans="2:65" s="12" customFormat="1" ht="10.199999999999999">
      <c r="B208" s="149"/>
      <c r="D208" s="145" t="s">
        <v>182</v>
      </c>
      <c r="F208" s="151" t="s">
        <v>2712</v>
      </c>
      <c r="H208" s="152">
        <v>3.48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</v>
      </c>
      <c r="AX208" s="12" t="s">
        <v>90</v>
      </c>
      <c r="AY208" s="150" t="s">
        <v>168</v>
      </c>
    </row>
    <row r="209" spans="2:65" s="1" customFormat="1" ht="24.15" customHeight="1">
      <c r="B209" s="33"/>
      <c r="C209" s="132" t="s">
        <v>448</v>
      </c>
      <c r="D209" s="132" t="s">
        <v>171</v>
      </c>
      <c r="E209" s="133" t="s">
        <v>2105</v>
      </c>
      <c r="F209" s="134" t="s">
        <v>2106</v>
      </c>
      <c r="G209" s="135" t="s">
        <v>1907</v>
      </c>
      <c r="H209" s="136">
        <v>1.0999999999999999E-2</v>
      </c>
      <c r="I209" s="137"/>
      <c r="J209" s="138">
        <f>ROUND(I209*H209,2)</f>
        <v>0</v>
      </c>
      <c r="K209" s="134" t="s">
        <v>254</v>
      </c>
      <c r="L209" s="33"/>
      <c r="M209" s="139" t="s">
        <v>44</v>
      </c>
      <c r="N209" s="140" t="s">
        <v>53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187</v>
      </c>
      <c r="AT209" s="143" t="s">
        <v>171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2713</v>
      </c>
    </row>
    <row r="210" spans="2:65" s="1" customFormat="1" ht="10.199999999999999">
      <c r="B210" s="33"/>
      <c r="D210" s="160" t="s">
        <v>256</v>
      </c>
      <c r="F210" s="161" t="s">
        <v>2108</v>
      </c>
      <c r="I210" s="147"/>
      <c r="L210" s="33"/>
      <c r="M210" s="148"/>
      <c r="T210" s="54"/>
      <c r="AT210" s="17" t="s">
        <v>256</v>
      </c>
      <c r="AU210" s="17" t="s">
        <v>21</v>
      </c>
    </row>
    <row r="211" spans="2:65" s="12" customFormat="1" ht="10.199999999999999">
      <c r="B211" s="149"/>
      <c r="D211" s="145" t="s">
        <v>182</v>
      </c>
      <c r="E211" s="150" t="s">
        <v>44</v>
      </c>
      <c r="F211" s="151" t="s">
        <v>2714</v>
      </c>
      <c r="H211" s="152">
        <v>1.0999999999999999E-2</v>
      </c>
      <c r="I211" s="153"/>
      <c r="L211" s="149"/>
      <c r="M211" s="154"/>
      <c r="T211" s="155"/>
      <c r="AT211" s="150" t="s">
        <v>182</v>
      </c>
      <c r="AU211" s="150" t="s">
        <v>21</v>
      </c>
      <c r="AV211" s="12" t="s">
        <v>21</v>
      </c>
      <c r="AW211" s="12" t="s">
        <v>42</v>
      </c>
      <c r="AX211" s="12" t="s">
        <v>90</v>
      </c>
      <c r="AY211" s="150" t="s">
        <v>168</v>
      </c>
    </row>
    <row r="212" spans="2:65" s="1" customFormat="1" ht="16.5" customHeight="1">
      <c r="B212" s="33"/>
      <c r="C212" s="176" t="s">
        <v>453</v>
      </c>
      <c r="D212" s="176" t="s">
        <v>386</v>
      </c>
      <c r="E212" s="177" t="s">
        <v>2110</v>
      </c>
      <c r="F212" s="178" t="s">
        <v>2111</v>
      </c>
      <c r="G212" s="179" t="s">
        <v>1189</v>
      </c>
      <c r="H212" s="180">
        <v>5.5</v>
      </c>
      <c r="I212" s="181"/>
      <c r="J212" s="182">
        <f>ROUND(I212*H212,2)</f>
        <v>0</v>
      </c>
      <c r="K212" s="178" t="s">
        <v>254</v>
      </c>
      <c r="L212" s="183"/>
      <c r="M212" s="184" t="s">
        <v>44</v>
      </c>
      <c r="N212" s="185" t="s">
        <v>53</v>
      </c>
      <c r="P212" s="141">
        <f>O212*H212</f>
        <v>0</v>
      </c>
      <c r="Q212" s="141">
        <v>1E-3</v>
      </c>
      <c r="R212" s="141">
        <f>Q212*H212</f>
        <v>5.4999999999999997E-3</v>
      </c>
      <c r="S212" s="141">
        <v>0</v>
      </c>
      <c r="T212" s="142">
        <f>S212*H212</f>
        <v>0</v>
      </c>
      <c r="AR212" s="143" t="s">
        <v>204</v>
      </c>
      <c r="AT212" s="143" t="s">
        <v>386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2715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2657</v>
      </c>
      <c r="H213" s="152">
        <v>1.0999999999999999E-2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2" customFormat="1" ht="10.199999999999999">
      <c r="B214" s="149"/>
      <c r="D214" s="145" t="s">
        <v>182</v>
      </c>
      <c r="F214" s="151" t="s">
        <v>2716</v>
      </c>
      <c r="H214" s="152">
        <v>5.5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</v>
      </c>
      <c r="AX214" s="12" t="s">
        <v>90</v>
      </c>
      <c r="AY214" s="150" t="s">
        <v>168</v>
      </c>
    </row>
    <row r="215" spans="2:65" s="11" customFormat="1" ht="22.8" customHeight="1">
      <c r="B215" s="120"/>
      <c r="D215" s="121" t="s">
        <v>81</v>
      </c>
      <c r="E215" s="130" t="s">
        <v>183</v>
      </c>
      <c r="F215" s="130" t="s">
        <v>407</v>
      </c>
      <c r="I215" s="123"/>
      <c r="J215" s="131">
        <f>BK215</f>
        <v>0</v>
      </c>
      <c r="L215" s="120"/>
      <c r="M215" s="125"/>
      <c r="P215" s="126">
        <f>SUM(P216:P225)</f>
        <v>0</v>
      </c>
      <c r="R215" s="126">
        <f>SUM(R216:R225)</f>
        <v>0.20722065000000001</v>
      </c>
      <c r="T215" s="127">
        <f>SUM(T216:T225)</f>
        <v>0</v>
      </c>
      <c r="AR215" s="121" t="s">
        <v>90</v>
      </c>
      <c r="AT215" s="128" t="s">
        <v>81</v>
      </c>
      <c r="AU215" s="128" t="s">
        <v>90</v>
      </c>
      <c r="AY215" s="121" t="s">
        <v>168</v>
      </c>
      <c r="BK215" s="129">
        <f>SUM(BK216:BK225)</f>
        <v>0</v>
      </c>
    </row>
    <row r="216" spans="2:65" s="1" customFormat="1" ht="24.15" customHeight="1">
      <c r="B216" s="33"/>
      <c r="C216" s="132" t="s">
        <v>458</v>
      </c>
      <c r="D216" s="132" t="s">
        <v>171</v>
      </c>
      <c r="E216" s="133" t="s">
        <v>2181</v>
      </c>
      <c r="F216" s="134" t="s">
        <v>2182</v>
      </c>
      <c r="G216" s="135" t="s">
        <v>430</v>
      </c>
      <c r="H216" s="136">
        <v>1</v>
      </c>
      <c r="I216" s="137"/>
      <c r="J216" s="138">
        <f>ROUND(I216*H216,2)</f>
        <v>0</v>
      </c>
      <c r="K216" s="134" t="s">
        <v>254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0.17488999999999999</v>
      </c>
      <c r="R216" s="141">
        <f>Q216*H216</f>
        <v>0.17488999999999999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2717</v>
      </c>
    </row>
    <row r="217" spans="2:65" s="1" customFormat="1" ht="10.199999999999999">
      <c r="B217" s="33"/>
      <c r="D217" s="160" t="s">
        <v>256</v>
      </c>
      <c r="F217" s="161" t="s">
        <v>2184</v>
      </c>
      <c r="I217" s="147"/>
      <c r="L217" s="33"/>
      <c r="M217" s="148"/>
      <c r="T217" s="54"/>
      <c r="AT217" s="17" t="s">
        <v>256</v>
      </c>
      <c r="AU217" s="17" t="s">
        <v>21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2490</v>
      </c>
      <c r="H218" s="152">
        <v>1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90</v>
      </c>
      <c r="AY218" s="150" t="s">
        <v>168</v>
      </c>
    </row>
    <row r="219" spans="2:65" s="1" customFormat="1" ht="16.5" customHeight="1">
      <c r="B219" s="33"/>
      <c r="C219" s="176" t="s">
        <v>464</v>
      </c>
      <c r="D219" s="176" t="s">
        <v>386</v>
      </c>
      <c r="E219" s="177" t="s">
        <v>2186</v>
      </c>
      <c r="F219" s="178" t="s">
        <v>2187</v>
      </c>
      <c r="G219" s="179" t="s">
        <v>267</v>
      </c>
      <c r="H219" s="180">
        <v>3.6869999999999998</v>
      </c>
      <c r="I219" s="181"/>
      <c r="J219" s="182">
        <f>ROUND(I219*H219,2)</f>
        <v>0</v>
      </c>
      <c r="K219" s="178" t="s">
        <v>254</v>
      </c>
      <c r="L219" s="183"/>
      <c r="M219" s="184" t="s">
        <v>44</v>
      </c>
      <c r="N219" s="185" t="s">
        <v>53</v>
      </c>
      <c r="P219" s="141">
        <f>O219*H219</f>
        <v>0</v>
      </c>
      <c r="Q219" s="141">
        <v>5.9500000000000004E-3</v>
      </c>
      <c r="R219" s="141">
        <f>Q219*H219</f>
        <v>2.193765E-2</v>
      </c>
      <c r="S219" s="141">
        <v>0</v>
      </c>
      <c r="T219" s="142">
        <f>S219*H219</f>
        <v>0</v>
      </c>
      <c r="AR219" s="143" t="s">
        <v>204</v>
      </c>
      <c r="AT219" s="143" t="s">
        <v>386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2718</v>
      </c>
    </row>
    <row r="220" spans="2:65" s="1" customFormat="1" ht="19.2">
      <c r="B220" s="33"/>
      <c r="D220" s="145" t="s">
        <v>177</v>
      </c>
      <c r="F220" s="146" t="s">
        <v>2189</v>
      </c>
      <c r="I220" s="147"/>
      <c r="L220" s="33"/>
      <c r="M220" s="148"/>
      <c r="T220" s="54"/>
      <c r="AT220" s="17" t="s">
        <v>177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2492</v>
      </c>
      <c r="H221" s="152">
        <v>3.6869999999999998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16.5" customHeight="1">
      <c r="B222" s="33"/>
      <c r="C222" s="176" t="s">
        <v>469</v>
      </c>
      <c r="D222" s="176" t="s">
        <v>386</v>
      </c>
      <c r="E222" s="177" t="s">
        <v>2191</v>
      </c>
      <c r="F222" s="178" t="s">
        <v>2192</v>
      </c>
      <c r="G222" s="179" t="s">
        <v>430</v>
      </c>
      <c r="H222" s="180">
        <v>1.01</v>
      </c>
      <c r="I222" s="181"/>
      <c r="J222" s="182">
        <f>ROUND(I222*H222,2)</f>
        <v>0</v>
      </c>
      <c r="K222" s="178" t="s">
        <v>44</v>
      </c>
      <c r="L222" s="183"/>
      <c r="M222" s="184" t="s">
        <v>44</v>
      </c>
      <c r="N222" s="185" t="s">
        <v>53</v>
      </c>
      <c r="P222" s="141">
        <f>O222*H222</f>
        <v>0</v>
      </c>
      <c r="Q222" s="141">
        <v>9.2999999999999992E-3</v>
      </c>
      <c r="R222" s="141">
        <f>Q222*H222</f>
        <v>9.3929999999999986E-3</v>
      </c>
      <c r="S222" s="141">
        <v>0</v>
      </c>
      <c r="T222" s="142">
        <f>S222*H222</f>
        <v>0</v>
      </c>
      <c r="AR222" s="143" t="s">
        <v>204</v>
      </c>
      <c r="AT222" s="143" t="s">
        <v>386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2719</v>
      </c>
    </row>
    <row r="223" spans="2:65" s="12" customFormat="1" ht="10.199999999999999">
      <c r="B223" s="149"/>
      <c r="D223" s="145" t="s">
        <v>182</v>
      </c>
      <c r="E223" s="150" t="s">
        <v>44</v>
      </c>
      <c r="F223" s="151" t="s">
        <v>2494</v>
      </c>
      <c r="H223" s="152">
        <v>1.01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42</v>
      </c>
      <c r="AX223" s="12" t="s">
        <v>90</v>
      </c>
      <c r="AY223" s="150" t="s">
        <v>168</v>
      </c>
    </row>
    <row r="224" spans="2:65" s="1" customFormat="1" ht="16.5" customHeight="1">
      <c r="B224" s="33"/>
      <c r="C224" s="176" t="s">
        <v>474</v>
      </c>
      <c r="D224" s="176" t="s">
        <v>386</v>
      </c>
      <c r="E224" s="177" t="s">
        <v>2195</v>
      </c>
      <c r="F224" s="178" t="s">
        <v>2196</v>
      </c>
      <c r="G224" s="179" t="s">
        <v>365</v>
      </c>
      <c r="H224" s="180">
        <v>1E-3</v>
      </c>
      <c r="I224" s="181"/>
      <c r="J224" s="182">
        <f>ROUND(I224*H224,2)</f>
        <v>0</v>
      </c>
      <c r="K224" s="178" t="s">
        <v>254</v>
      </c>
      <c r="L224" s="183"/>
      <c r="M224" s="184" t="s">
        <v>44</v>
      </c>
      <c r="N224" s="185" t="s">
        <v>53</v>
      </c>
      <c r="P224" s="141">
        <f>O224*H224</f>
        <v>0</v>
      </c>
      <c r="Q224" s="141">
        <v>1</v>
      </c>
      <c r="R224" s="141">
        <f>Q224*H224</f>
        <v>1E-3</v>
      </c>
      <c r="S224" s="141">
        <v>0</v>
      </c>
      <c r="T224" s="142">
        <f>S224*H224</f>
        <v>0</v>
      </c>
      <c r="AR224" s="143" t="s">
        <v>204</v>
      </c>
      <c r="AT224" s="143" t="s">
        <v>386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2720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2496</v>
      </c>
      <c r="H225" s="152">
        <v>1E-3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1" customFormat="1" ht="22.8" customHeight="1">
      <c r="B226" s="120"/>
      <c r="D226" s="121" t="s">
        <v>81</v>
      </c>
      <c r="E226" s="130" t="s">
        <v>187</v>
      </c>
      <c r="F226" s="130" t="s">
        <v>419</v>
      </c>
      <c r="I226" s="123"/>
      <c r="J226" s="131">
        <f>BK226</f>
        <v>0</v>
      </c>
      <c r="L226" s="120"/>
      <c r="M226" s="125"/>
      <c r="P226" s="126">
        <f>SUM(P227:P238)</f>
        <v>0</v>
      </c>
      <c r="R226" s="126">
        <f>SUM(R227:R238)</f>
        <v>3.5723199999999997E-2</v>
      </c>
      <c r="T226" s="127">
        <f>SUM(T227:T238)</f>
        <v>0</v>
      </c>
      <c r="AR226" s="121" t="s">
        <v>90</v>
      </c>
      <c r="AT226" s="128" t="s">
        <v>81</v>
      </c>
      <c r="AU226" s="128" t="s">
        <v>90</v>
      </c>
      <c r="AY226" s="121" t="s">
        <v>168</v>
      </c>
      <c r="BK226" s="129">
        <f>SUM(BK227:BK238)</f>
        <v>0</v>
      </c>
    </row>
    <row r="227" spans="2:65" s="1" customFormat="1" ht="24.15" customHeight="1">
      <c r="B227" s="33"/>
      <c r="C227" s="132" t="s">
        <v>480</v>
      </c>
      <c r="D227" s="132" t="s">
        <v>171</v>
      </c>
      <c r="E227" s="133" t="s">
        <v>758</v>
      </c>
      <c r="F227" s="134" t="s">
        <v>759</v>
      </c>
      <c r="G227" s="135" t="s">
        <v>225</v>
      </c>
      <c r="H227" s="136">
        <v>0.312</v>
      </c>
      <c r="I227" s="137"/>
      <c r="J227" s="138">
        <f>ROUND(I227*H227,2)</f>
        <v>0</v>
      </c>
      <c r="K227" s="134" t="s">
        <v>254</v>
      </c>
      <c r="L227" s="33"/>
      <c r="M227" s="139" t="s">
        <v>44</v>
      </c>
      <c r="N227" s="140" t="s">
        <v>53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187</v>
      </c>
      <c r="AT227" s="143" t="s">
        <v>171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2721</v>
      </c>
    </row>
    <row r="228" spans="2:65" s="1" customFormat="1" ht="10.199999999999999">
      <c r="B228" s="33"/>
      <c r="D228" s="160" t="s">
        <v>256</v>
      </c>
      <c r="F228" s="161" t="s">
        <v>761</v>
      </c>
      <c r="I228" s="147"/>
      <c r="L228" s="33"/>
      <c r="M228" s="148"/>
      <c r="T228" s="54"/>
      <c r="AT228" s="17" t="s">
        <v>256</v>
      </c>
      <c r="AU228" s="17" t="s">
        <v>21</v>
      </c>
    </row>
    <row r="229" spans="2:65" s="12" customFormat="1" ht="10.199999999999999">
      <c r="B229" s="149"/>
      <c r="D229" s="145" t="s">
        <v>182</v>
      </c>
      <c r="E229" s="150" t="s">
        <v>44</v>
      </c>
      <c r="F229" s="151" t="s">
        <v>2722</v>
      </c>
      <c r="H229" s="152">
        <v>0.312</v>
      </c>
      <c r="I229" s="153"/>
      <c r="L229" s="149"/>
      <c r="M229" s="154"/>
      <c r="T229" s="155"/>
      <c r="AT229" s="150" t="s">
        <v>182</v>
      </c>
      <c r="AU229" s="150" t="s">
        <v>21</v>
      </c>
      <c r="AV229" s="12" t="s">
        <v>21</v>
      </c>
      <c r="AW229" s="12" t="s">
        <v>42</v>
      </c>
      <c r="AX229" s="12" t="s">
        <v>82</v>
      </c>
      <c r="AY229" s="150" t="s">
        <v>168</v>
      </c>
    </row>
    <row r="230" spans="2:65" s="13" customFormat="1" ht="10.199999999999999">
      <c r="B230" s="162"/>
      <c r="D230" s="145" t="s">
        <v>182</v>
      </c>
      <c r="E230" s="163" t="s">
        <v>44</v>
      </c>
      <c r="F230" s="164" t="s">
        <v>264</v>
      </c>
      <c r="H230" s="165">
        <v>0.312</v>
      </c>
      <c r="I230" s="166"/>
      <c r="L230" s="162"/>
      <c r="M230" s="167"/>
      <c r="T230" s="168"/>
      <c r="AT230" s="163" t="s">
        <v>182</v>
      </c>
      <c r="AU230" s="163" t="s">
        <v>21</v>
      </c>
      <c r="AV230" s="13" t="s">
        <v>187</v>
      </c>
      <c r="AW230" s="13" t="s">
        <v>42</v>
      </c>
      <c r="AX230" s="13" t="s">
        <v>90</v>
      </c>
      <c r="AY230" s="163" t="s">
        <v>168</v>
      </c>
    </row>
    <row r="231" spans="2:65" s="1" customFormat="1" ht="16.5" customHeight="1">
      <c r="B231" s="33"/>
      <c r="C231" s="132" t="s">
        <v>486</v>
      </c>
      <c r="D231" s="132" t="s">
        <v>171</v>
      </c>
      <c r="E231" s="133" t="s">
        <v>767</v>
      </c>
      <c r="F231" s="134" t="s">
        <v>768</v>
      </c>
      <c r="G231" s="135" t="s">
        <v>253</v>
      </c>
      <c r="H231" s="136">
        <v>2.69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1.328E-2</v>
      </c>
      <c r="R231" s="141">
        <f>Q231*H231</f>
        <v>3.5723199999999997E-2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2723</v>
      </c>
    </row>
    <row r="232" spans="2:65" s="1" customFormat="1" ht="10.199999999999999">
      <c r="B232" s="33"/>
      <c r="D232" s="160" t="s">
        <v>256</v>
      </c>
      <c r="F232" s="161" t="s">
        <v>770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2724</v>
      </c>
      <c r="H233" s="152">
        <v>2.69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82</v>
      </c>
      <c r="AY233" s="150" t="s">
        <v>168</v>
      </c>
    </row>
    <row r="234" spans="2:65" s="13" customFormat="1" ht="10.199999999999999">
      <c r="B234" s="162"/>
      <c r="D234" s="145" t="s">
        <v>182</v>
      </c>
      <c r="E234" s="163" t="s">
        <v>44</v>
      </c>
      <c r="F234" s="164" t="s">
        <v>264</v>
      </c>
      <c r="H234" s="165">
        <v>2.69</v>
      </c>
      <c r="I234" s="166"/>
      <c r="L234" s="162"/>
      <c r="M234" s="167"/>
      <c r="T234" s="168"/>
      <c r="AT234" s="163" t="s">
        <v>182</v>
      </c>
      <c r="AU234" s="163" t="s">
        <v>21</v>
      </c>
      <c r="AV234" s="13" t="s">
        <v>187</v>
      </c>
      <c r="AW234" s="13" t="s">
        <v>42</v>
      </c>
      <c r="AX234" s="13" t="s">
        <v>90</v>
      </c>
      <c r="AY234" s="163" t="s">
        <v>168</v>
      </c>
    </row>
    <row r="235" spans="2:65" s="1" customFormat="1" ht="16.5" customHeight="1">
      <c r="B235" s="33"/>
      <c r="C235" s="132" t="s">
        <v>491</v>
      </c>
      <c r="D235" s="132" t="s">
        <v>171</v>
      </c>
      <c r="E235" s="133" t="s">
        <v>776</v>
      </c>
      <c r="F235" s="134" t="s">
        <v>777</v>
      </c>
      <c r="G235" s="135" t="s">
        <v>253</v>
      </c>
      <c r="H235" s="136">
        <v>2.69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2725</v>
      </c>
    </row>
    <row r="236" spans="2:65" s="1" customFormat="1" ht="10.199999999999999">
      <c r="B236" s="33"/>
      <c r="D236" s="160" t="s">
        <v>256</v>
      </c>
      <c r="F236" s="161" t="s">
        <v>779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2724</v>
      </c>
      <c r="H237" s="152">
        <v>2.69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82</v>
      </c>
      <c r="AY237" s="150" t="s">
        <v>168</v>
      </c>
    </row>
    <row r="238" spans="2:65" s="13" customFormat="1" ht="10.199999999999999">
      <c r="B238" s="162"/>
      <c r="D238" s="145" t="s">
        <v>182</v>
      </c>
      <c r="E238" s="163" t="s">
        <v>44</v>
      </c>
      <c r="F238" s="164" t="s">
        <v>264</v>
      </c>
      <c r="H238" s="165">
        <v>2.69</v>
      </c>
      <c r="I238" s="166"/>
      <c r="L238" s="162"/>
      <c r="M238" s="167"/>
      <c r="T238" s="168"/>
      <c r="AT238" s="163" t="s">
        <v>182</v>
      </c>
      <c r="AU238" s="163" t="s">
        <v>21</v>
      </c>
      <c r="AV238" s="13" t="s">
        <v>187</v>
      </c>
      <c r="AW238" s="13" t="s">
        <v>42</v>
      </c>
      <c r="AX238" s="13" t="s">
        <v>90</v>
      </c>
      <c r="AY238" s="163" t="s">
        <v>168</v>
      </c>
    </row>
    <row r="239" spans="2:65" s="11" customFormat="1" ht="22.8" customHeight="1">
      <c r="B239" s="120"/>
      <c r="D239" s="121" t="s">
        <v>81</v>
      </c>
      <c r="E239" s="130" t="s">
        <v>167</v>
      </c>
      <c r="F239" s="130" t="s">
        <v>463</v>
      </c>
      <c r="I239" s="123"/>
      <c r="J239" s="131">
        <f>BK239</f>
        <v>0</v>
      </c>
      <c r="L239" s="120"/>
      <c r="M239" s="125"/>
      <c r="P239" s="126">
        <f>SUM(P240:P254)</f>
        <v>0</v>
      </c>
      <c r="R239" s="126">
        <f>SUM(R240:R254)</f>
        <v>0</v>
      </c>
      <c r="T239" s="127">
        <f>SUM(T240:T254)</f>
        <v>0</v>
      </c>
      <c r="AR239" s="121" t="s">
        <v>90</v>
      </c>
      <c r="AT239" s="128" t="s">
        <v>81</v>
      </c>
      <c r="AU239" s="128" t="s">
        <v>90</v>
      </c>
      <c r="AY239" s="121" t="s">
        <v>168</v>
      </c>
      <c r="BK239" s="129">
        <f>SUM(BK240:BK254)</f>
        <v>0</v>
      </c>
    </row>
    <row r="240" spans="2:65" s="1" customFormat="1" ht="24.15" customHeight="1">
      <c r="B240" s="33"/>
      <c r="C240" s="132" t="s">
        <v>29</v>
      </c>
      <c r="D240" s="132" t="s">
        <v>171</v>
      </c>
      <c r="E240" s="133" t="s">
        <v>780</v>
      </c>
      <c r="F240" s="134" t="s">
        <v>781</v>
      </c>
      <c r="G240" s="135" t="s">
        <v>253</v>
      </c>
      <c r="H240" s="136">
        <v>14</v>
      </c>
      <c r="I240" s="137"/>
      <c r="J240" s="138">
        <f>ROUND(I240*H240,2)</f>
        <v>0</v>
      </c>
      <c r="K240" s="134" t="s">
        <v>254</v>
      </c>
      <c r="L240" s="33"/>
      <c r="M240" s="139" t="s">
        <v>44</v>
      </c>
      <c r="N240" s="140" t="s">
        <v>53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187</v>
      </c>
      <c r="AT240" s="143" t="s">
        <v>171</v>
      </c>
      <c r="AU240" s="143" t="s">
        <v>21</v>
      </c>
      <c r="AY240" s="17" t="s">
        <v>168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7" t="s">
        <v>90</v>
      </c>
      <c r="BK240" s="144">
        <f>ROUND(I240*H240,2)</f>
        <v>0</v>
      </c>
      <c r="BL240" s="17" t="s">
        <v>187</v>
      </c>
      <c r="BM240" s="143" t="s">
        <v>2726</v>
      </c>
    </row>
    <row r="241" spans="2:65" s="1" customFormat="1" ht="10.199999999999999">
      <c r="B241" s="33"/>
      <c r="D241" s="160" t="s">
        <v>256</v>
      </c>
      <c r="F241" s="161" t="s">
        <v>783</v>
      </c>
      <c r="I241" s="147"/>
      <c r="L241" s="33"/>
      <c r="M241" s="148"/>
      <c r="T241" s="54"/>
      <c r="AT241" s="17" t="s">
        <v>256</v>
      </c>
      <c r="AU241" s="17" t="s">
        <v>21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2727</v>
      </c>
      <c r="H242" s="152">
        <v>14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90</v>
      </c>
      <c r="AY242" s="150" t="s">
        <v>168</v>
      </c>
    </row>
    <row r="243" spans="2:65" s="1" customFormat="1" ht="21.75" customHeight="1">
      <c r="B243" s="33"/>
      <c r="C243" s="132" t="s">
        <v>501</v>
      </c>
      <c r="D243" s="132" t="s">
        <v>171</v>
      </c>
      <c r="E243" s="133" t="s">
        <v>785</v>
      </c>
      <c r="F243" s="134" t="s">
        <v>786</v>
      </c>
      <c r="G243" s="135" t="s">
        <v>253</v>
      </c>
      <c r="H243" s="136">
        <v>28</v>
      </c>
      <c r="I243" s="137"/>
      <c r="J243" s="138">
        <f>ROUND(I243*H243,2)</f>
        <v>0</v>
      </c>
      <c r="K243" s="134" t="s">
        <v>254</v>
      </c>
      <c r="L243" s="33"/>
      <c r="M243" s="139" t="s">
        <v>44</v>
      </c>
      <c r="N243" s="140" t="s">
        <v>53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187</v>
      </c>
      <c r="AT243" s="143" t="s">
        <v>171</v>
      </c>
      <c r="AU243" s="143" t="s">
        <v>21</v>
      </c>
      <c r="AY243" s="17" t="s">
        <v>168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7" t="s">
        <v>90</v>
      </c>
      <c r="BK243" s="144">
        <f>ROUND(I243*H243,2)</f>
        <v>0</v>
      </c>
      <c r="BL243" s="17" t="s">
        <v>187</v>
      </c>
      <c r="BM243" s="143" t="s">
        <v>2728</v>
      </c>
    </row>
    <row r="244" spans="2:65" s="1" customFormat="1" ht="10.199999999999999">
      <c r="B244" s="33"/>
      <c r="D244" s="160" t="s">
        <v>256</v>
      </c>
      <c r="F244" s="161" t="s">
        <v>788</v>
      </c>
      <c r="I244" s="147"/>
      <c r="L244" s="33"/>
      <c r="M244" s="148"/>
      <c r="T244" s="54"/>
      <c r="AT244" s="17" t="s">
        <v>256</v>
      </c>
      <c r="AU244" s="17" t="s">
        <v>21</v>
      </c>
    </row>
    <row r="245" spans="2:65" s="12" customFormat="1" ht="10.199999999999999">
      <c r="B245" s="149"/>
      <c r="D245" s="145" t="s">
        <v>182</v>
      </c>
      <c r="E245" s="150" t="s">
        <v>44</v>
      </c>
      <c r="F245" s="151" t="s">
        <v>2729</v>
      </c>
      <c r="H245" s="152">
        <v>28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42</v>
      </c>
      <c r="AX245" s="12" t="s">
        <v>90</v>
      </c>
      <c r="AY245" s="150" t="s">
        <v>168</v>
      </c>
    </row>
    <row r="246" spans="2:65" s="1" customFormat="1" ht="24.15" customHeight="1">
      <c r="B246" s="33"/>
      <c r="C246" s="132" t="s">
        <v>506</v>
      </c>
      <c r="D246" s="132" t="s">
        <v>171</v>
      </c>
      <c r="E246" s="133" t="s">
        <v>790</v>
      </c>
      <c r="F246" s="134" t="s">
        <v>791</v>
      </c>
      <c r="G246" s="135" t="s">
        <v>253</v>
      </c>
      <c r="H246" s="136">
        <v>14</v>
      </c>
      <c r="I246" s="137"/>
      <c r="J246" s="138">
        <f>ROUND(I246*H246,2)</f>
        <v>0</v>
      </c>
      <c r="K246" s="134" t="s">
        <v>254</v>
      </c>
      <c r="L246" s="33"/>
      <c r="M246" s="139" t="s">
        <v>44</v>
      </c>
      <c r="N246" s="140" t="s">
        <v>53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187</v>
      </c>
      <c r="AT246" s="143" t="s">
        <v>171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2730</v>
      </c>
    </row>
    <row r="247" spans="2:65" s="1" customFormat="1" ht="10.199999999999999">
      <c r="B247" s="33"/>
      <c r="D247" s="160" t="s">
        <v>256</v>
      </c>
      <c r="F247" s="161" t="s">
        <v>793</v>
      </c>
      <c r="I247" s="147"/>
      <c r="L247" s="33"/>
      <c r="M247" s="148"/>
      <c r="T247" s="54"/>
      <c r="AT247" s="17" t="s">
        <v>256</v>
      </c>
      <c r="AU247" s="17" t="s">
        <v>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328</v>
      </c>
      <c r="H248" s="152">
        <v>14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16.5" customHeight="1">
      <c r="B249" s="33"/>
      <c r="C249" s="132" t="s">
        <v>511</v>
      </c>
      <c r="D249" s="132" t="s">
        <v>171</v>
      </c>
      <c r="E249" s="133" t="s">
        <v>794</v>
      </c>
      <c r="F249" s="134" t="s">
        <v>795</v>
      </c>
      <c r="G249" s="135" t="s">
        <v>253</v>
      </c>
      <c r="H249" s="136">
        <v>14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2731</v>
      </c>
    </row>
    <row r="250" spans="2:65" s="1" customFormat="1" ht="10.199999999999999">
      <c r="B250" s="33"/>
      <c r="D250" s="160" t="s">
        <v>256</v>
      </c>
      <c r="F250" s="161" t="s">
        <v>797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328</v>
      </c>
      <c r="H251" s="152">
        <v>14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90</v>
      </c>
      <c r="AY251" s="150" t="s">
        <v>168</v>
      </c>
    </row>
    <row r="252" spans="2:65" s="1" customFormat="1" ht="24.15" customHeight="1">
      <c r="B252" s="33"/>
      <c r="C252" s="132" t="s">
        <v>516</v>
      </c>
      <c r="D252" s="132" t="s">
        <v>171</v>
      </c>
      <c r="E252" s="133" t="s">
        <v>798</v>
      </c>
      <c r="F252" s="134" t="s">
        <v>799</v>
      </c>
      <c r="G252" s="135" t="s">
        <v>253</v>
      </c>
      <c r="H252" s="136">
        <v>14</v>
      </c>
      <c r="I252" s="137"/>
      <c r="J252" s="138">
        <f>ROUND(I252*H252,2)</f>
        <v>0</v>
      </c>
      <c r="K252" s="134" t="s">
        <v>254</v>
      </c>
      <c r="L252" s="33"/>
      <c r="M252" s="139" t="s">
        <v>44</v>
      </c>
      <c r="N252" s="140" t="s">
        <v>53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187</v>
      </c>
      <c r="AT252" s="143" t="s">
        <v>171</v>
      </c>
      <c r="AU252" s="143" t="s">
        <v>21</v>
      </c>
      <c r="AY252" s="17" t="s">
        <v>168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7" t="s">
        <v>90</v>
      </c>
      <c r="BK252" s="144">
        <f>ROUND(I252*H252,2)</f>
        <v>0</v>
      </c>
      <c r="BL252" s="17" t="s">
        <v>187</v>
      </c>
      <c r="BM252" s="143" t="s">
        <v>2732</v>
      </c>
    </row>
    <row r="253" spans="2:65" s="1" customFormat="1" ht="10.199999999999999">
      <c r="B253" s="33"/>
      <c r="D253" s="160" t="s">
        <v>256</v>
      </c>
      <c r="F253" s="161" t="s">
        <v>801</v>
      </c>
      <c r="I253" s="147"/>
      <c r="L253" s="33"/>
      <c r="M253" s="148"/>
      <c r="T253" s="54"/>
      <c r="AT253" s="17" t="s">
        <v>256</v>
      </c>
      <c r="AU253" s="17" t="s">
        <v>21</v>
      </c>
    </row>
    <row r="254" spans="2:65" s="12" customFormat="1" ht="10.199999999999999">
      <c r="B254" s="149"/>
      <c r="D254" s="145" t="s">
        <v>182</v>
      </c>
      <c r="E254" s="150" t="s">
        <v>44</v>
      </c>
      <c r="F254" s="151" t="s">
        <v>328</v>
      </c>
      <c r="H254" s="152">
        <v>14</v>
      </c>
      <c r="I254" s="153"/>
      <c r="L254" s="149"/>
      <c r="M254" s="154"/>
      <c r="T254" s="155"/>
      <c r="AT254" s="150" t="s">
        <v>182</v>
      </c>
      <c r="AU254" s="150" t="s">
        <v>21</v>
      </c>
      <c r="AV254" s="12" t="s">
        <v>21</v>
      </c>
      <c r="AW254" s="12" t="s">
        <v>42</v>
      </c>
      <c r="AX254" s="12" t="s">
        <v>90</v>
      </c>
      <c r="AY254" s="150" t="s">
        <v>168</v>
      </c>
    </row>
    <row r="255" spans="2:65" s="11" customFormat="1" ht="22.8" customHeight="1">
      <c r="B255" s="120"/>
      <c r="D255" s="121" t="s">
        <v>81</v>
      </c>
      <c r="E255" s="130" t="s">
        <v>204</v>
      </c>
      <c r="F255" s="130" t="s">
        <v>479</v>
      </c>
      <c r="I255" s="123"/>
      <c r="J255" s="131">
        <f>BK255</f>
        <v>0</v>
      </c>
      <c r="L255" s="120"/>
      <c r="M255" s="125"/>
      <c r="P255" s="126">
        <f>SUM(P256:P293)</f>
        <v>0</v>
      </c>
      <c r="R255" s="126">
        <f>SUM(R256:R293)</f>
        <v>0.59096840000000028</v>
      </c>
      <c r="T255" s="127">
        <f>SUM(T256:T293)</f>
        <v>0</v>
      </c>
      <c r="AR255" s="121" t="s">
        <v>90</v>
      </c>
      <c r="AT255" s="128" t="s">
        <v>81</v>
      </c>
      <c r="AU255" s="128" t="s">
        <v>90</v>
      </c>
      <c r="AY255" s="121" t="s">
        <v>168</v>
      </c>
      <c r="BK255" s="129">
        <f>SUM(BK256:BK293)</f>
        <v>0</v>
      </c>
    </row>
    <row r="256" spans="2:65" s="1" customFormat="1" ht="24.15" customHeight="1">
      <c r="B256" s="33"/>
      <c r="C256" s="132" t="s">
        <v>520</v>
      </c>
      <c r="D256" s="132" t="s">
        <v>171</v>
      </c>
      <c r="E256" s="133" t="s">
        <v>2733</v>
      </c>
      <c r="F256" s="134" t="s">
        <v>2734</v>
      </c>
      <c r="G256" s="135" t="s">
        <v>267</v>
      </c>
      <c r="H256" s="136">
        <v>254</v>
      </c>
      <c r="I256" s="137"/>
      <c r="J256" s="138">
        <f>ROUND(I256*H256,2)</f>
        <v>0</v>
      </c>
      <c r="K256" s="134" t="s">
        <v>254</v>
      </c>
      <c r="L256" s="33"/>
      <c r="M256" s="139" t="s">
        <v>44</v>
      </c>
      <c r="N256" s="140" t="s">
        <v>53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187</v>
      </c>
      <c r="AT256" s="143" t="s">
        <v>171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2735</v>
      </c>
    </row>
    <row r="257" spans="2:65" s="1" customFormat="1" ht="10.199999999999999">
      <c r="B257" s="33"/>
      <c r="D257" s="160" t="s">
        <v>256</v>
      </c>
      <c r="F257" s="161" t="s">
        <v>2736</v>
      </c>
      <c r="I257" s="147"/>
      <c r="L257" s="33"/>
      <c r="M257" s="148"/>
      <c r="T257" s="54"/>
      <c r="AT257" s="17" t="s">
        <v>256</v>
      </c>
      <c r="AU257" s="17" t="s">
        <v>21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2737</v>
      </c>
      <c r="H258" s="152">
        <v>254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90</v>
      </c>
      <c r="AY258" s="150" t="s">
        <v>168</v>
      </c>
    </row>
    <row r="259" spans="2:65" s="1" customFormat="1" ht="16.5" customHeight="1">
      <c r="B259" s="33"/>
      <c r="C259" s="176" t="s">
        <v>526</v>
      </c>
      <c r="D259" s="176" t="s">
        <v>386</v>
      </c>
      <c r="E259" s="177" t="s">
        <v>2738</v>
      </c>
      <c r="F259" s="178" t="s">
        <v>2739</v>
      </c>
      <c r="G259" s="179" t="s">
        <v>267</v>
      </c>
      <c r="H259" s="180">
        <v>257.81</v>
      </c>
      <c r="I259" s="181"/>
      <c r="J259" s="182">
        <f>ROUND(I259*H259,2)</f>
        <v>0</v>
      </c>
      <c r="K259" s="178" t="s">
        <v>254</v>
      </c>
      <c r="L259" s="183"/>
      <c r="M259" s="184" t="s">
        <v>44</v>
      </c>
      <c r="N259" s="185" t="s">
        <v>53</v>
      </c>
      <c r="P259" s="141">
        <f>O259*H259</f>
        <v>0</v>
      </c>
      <c r="Q259" s="141">
        <v>2.1900000000000001E-3</v>
      </c>
      <c r="R259" s="141">
        <f>Q259*H259</f>
        <v>0.56460390000000005</v>
      </c>
      <c r="S259" s="141">
        <v>0</v>
      </c>
      <c r="T259" s="142">
        <f>S259*H259</f>
        <v>0</v>
      </c>
      <c r="AR259" s="143" t="s">
        <v>204</v>
      </c>
      <c r="AT259" s="143" t="s">
        <v>386</v>
      </c>
      <c r="AU259" s="143" t="s">
        <v>21</v>
      </c>
      <c r="AY259" s="17" t="s">
        <v>168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90</v>
      </c>
      <c r="BK259" s="144">
        <f>ROUND(I259*H259,2)</f>
        <v>0</v>
      </c>
      <c r="BL259" s="17" t="s">
        <v>187</v>
      </c>
      <c r="BM259" s="143" t="s">
        <v>2740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2737</v>
      </c>
      <c r="H260" s="152">
        <v>254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90</v>
      </c>
      <c r="AY260" s="150" t="s">
        <v>168</v>
      </c>
    </row>
    <row r="261" spans="2:65" s="12" customFormat="1" ht="10.199999999999999">
      <c r="B261" s="149"/>
      <c r="D261" s="145" t="s">
        <v>182</v>
      </c>
      <c r="F261" s="151" t="s">
        <v>2741</v>
      </c>
      <c r="H261" s="152">
        <v>257.81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</v>
      </c>
      <c r="AX261" s="12" t="s">
        <v>90</v>
      </c>
      <c r="AY261" s="150" t="s">
        <v>168</v>
      </c>
    </row>
    <row r="262" spans="2:65" s="1" customFormat="1" ht="24.15" customHeight="1">
      <c r="B262" s="33"/>
      <c r="C262" s="132" t="s">
        <v>532</v>
      </c>
      <c r="D262" s="132" t="s">
        <v>171</v>
      </c>
      <c r="E262" s="133" t="s">
        <v>2742</v>
      </c>
      <c r="F262" s="134" t="s">
        <v>2743</v>
      </c>
      <c r="G262" s="135" t="s">
        <v>430</v>
      </c>
      <c r="H262" s="136">
        <v>2</v>
      </c>
      <c r="I262" s="137"/>
      <c r="J262" s="138">
        <f>ROUND(I262*H262,2)</f>
        <v>0</v>
      </c>
      <c r="K262" s="134" t="s">
        <v>254</v>
      </c>
      <c r="L262" s="33"/>
      <c r="M262" s="139" t="s">
        <v>44</v>
      </c>
      <c r="N262" s="140" t="s">
        <v>53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187</v>
      </c>
      <c r="AT262" s="143" t="s">
        <v>171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2744</v>
      </c>
    </row>
    <row r="263" spans="2:65" s="1" customFormat="1" ht="10.199999999999999">
      <c r="B263" s="33"/>
      <c r="D263" s="160" t="s">
        <v>256</v>
      </c>
      <c r="F263" s="161" t="s">
        <v>2745</v>
      </c>
      <c r="I263" s="147"/>
      <c r="L263" s="33"/>
      <c r="M263" s="148"/>
      <c r="T263" s="54"/>
      <c r="AT263" s="17" t="s">
        <v>256</v>
      </c>
      <c r="AU263" s="17" t="s">
        <v>21</v>
      </c>
    </row>
    <row r="264" spans="2:65" s="12" customFormat="1" ht="10.199999999999999">
      <c r="B264" s="149"/>
      <c r="D264" s="145" t="s">
        <v>182</v>
      </c>
      <c r="E264" s="150" t="s">
        <v>44</v>
      </c>
      <c r="F264" s="151" t="s">
        <v>2746</v>
      </c>
      <c r="H264" s="152">
        <v>1</v>
      </c>
      <c r="I264" s="153"/>
      <c r="L264" s="149"/>
      <c r="M264" s="154"/>
      <c r="T264" s="155"/>
      <c r="AT264" s="150" t="s">
        <v>182</v>
      </c>
      <c r="AU264" s="150" t="s">
        <v>21</v>
      </c>
      <c r="AV264" s="12" t="s">
        <v>21</v>
      </c>
      <c r="AW264" s="12" t="s">
        <v>42</v>
      </c>
      <c r="AX264" s="12" t="s">
        <v>82</v>
      </c>
      <c r="AY264" s="150" t="s">
        <v>168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2747</v>
      </c>
      <c r="H265" s="152">
        <v>1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3" customFormat="1" ht="10.199999999999999">
      <c r="B266" s="162"/>
      <c r="D266" s="145" t="s">
        <v>182</v>
      </c>
      <c r="E266" s="163" t="s">
        <v>44</v>
      </c>
      <c r="F266" s="164" t="s">
        <v>264</v>
      </c>
      <c r="H266" s="165">
        <v>2</v>
      </c>
      <c r="I266" s="166"/>
      <c r="L266" s="162"/>
      <c r="M266" s="167"/>
      <c r="T266" s="168"/>
      <c r="AT266" s="163" t="s">
        <v>182</v>
      </c>
      <c r="AU266" s="163" t="s">
        <v>21</v>
      </c>
      <c r="AV266" s="13" t="s">
        <v>187</v>
      </c>
      <c r="AW266" s="13" t="s">
        <v>42</v>
      </c>
      <c r="AX266" s="13" t="s">
        <v>90</v>
      </c>
      <c r="AY266" s="163" t="s">
        <v>168</v>
      </c>
    </row>
    <row r="267" spans="2:65" s="1" customFormat="1" ht="16.5" customHeight="1">
      <c r="B267" s="33"/>
      <c r="C267" s="176" t="s">
        <v>537</v>
      </c>
      <c r="D267" s="176" t="s">
        <v>386</v>
      </c>
      <c r="E267" s="177" t="s">
        <v>868</v>
      </c>
      <c r="F267" s="178" t="s">
        <v>869</v>
      </c>
      <c r="G267" s="179" t="s">
        <v>430</v>
      </c>
      <c r="H267" s="180">
        <v>1.0149999999999999</v>
      </c>
      <c r="I267" s="181"/>
      <c r="J267" s="182">
        <f>ROUND(I267*H267,2)</f>
        <v>0</v>
      </c>
      <c r="K267" s="178" t="s">
        <v>44</v>
      </c>
      <c r="L267" s="183"/>
      <c r="M267" s="184" t="s">
        <v>44</v>
      </c>
      <c r="N267" s="185" t="s">
        <v>53</v>
      </c>
      <c r="P267" s="141">
        <f>O267*H267</f>
        <v>0</v>
      </c>
      <c r="Q267" s="141">
        <v>7.1000000000000002E-4</v>
      </c>
      <c r="R267" s="141">
        <f>Q267*H267</f>
        <v>7.2064999999999998E-4</v>
      </c>
      <c r="S267" s="141">
        <v>0</v>
      </c>
      <c r="T267" s="142">
        <f>S267*H267</f>
        <v>0</v>
      </c>
      <c r="AR267" s="143" t="s">
        <v>204</v>
      </c>
      <c r="AT267" s="143" t="s">
        <v>386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2748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2319</v>
      </c>
      <c r="H268" s="152">
        <v>1.0149999999999999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90</v>
      </c>
      <c r="AY268" s="150" t="s">
        <v>168</v>
      </c>
    </row>
    <row r="269" spans="2:65" s="1" customFormat="1" ht="16.5" customHeight="1">
      <c r="B269" s="33"/>
      <c r="C269" s="176" t="s">
        <v>542</v>
      </c>
      <c r="D269" s="176" t="s">
        <v>386</v>
      </c>
      <c r="E269" s="177" t="s">
        <v>871</v>
      </c>
      <c r="F269" s="178" t="s">
        <v>872</v>
      </c>
      <c r="G269" s="179" t="s">
        <v>430</v>
      </c>
      <c r="H269" s="180">
        <v>1.0149999999999999</v>
      </c>
      <c r="I269" s="181"/>
      <c r="J269" s="182">
        <f>ROUND(I269*H269,2)</f>
        <v>0</v>
      </c>
      <c r="K269" s="178" t="s">
        <v>254</v>
      </c>
      <c r="L269" s="183"/>
      <c r="M269" s="184" t="s">
        <v>44</v>
      </c>
      <c r="N269" s="185" t="s">
        <v>53</v>
      </c>
      <c r="P269" s="141">
        <f>O269*H269</f>
        <v>0</v>
      </c>
      <c r="Q269" s="141">
        <v>7.2000000000000005E-4</v>
      </c>
      <c r="R269" s="141">
        <f>Q269*H269</f>
        <v>7.3079999999999998E-4</v>
      </c>
      <c r="S269" s="141">
        <v>0</v>
      </c>
      <c r="T269" s="142">
        <f>S269*H269</f>
        <v>0</v>
      </c>
      <c r="AR269" s="143" t="s">
        <v>204</v>
      </c>
      <c r="AT269" s="143" t="s">
        <v>386</v>
      </c>
      <c r="AU269" s="143" t="s">
        <v>21</v>
      </c>
      <c r="AY269" s="17" t="s">
        <v>168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90</v>
      </c>
      <c r="BK269" s="144">
        <f>ROUND(I269*H269,2)</f>
        <v>0</v>
      </c>
      <c r="BL269" s="17" t="s">
        <v>187</v>
      </c>
      <c r="BM269" s="143" t="s">
        <v>2749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2319</v>
      </c>
      <c r="H270" s="152">
        <v>1.0149999999999999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21.75" customHeight="1">
      <c r="B271" s="33"/>
      <c r="C271" s="132" t="s">
        <v>547</v>
      </c>
      <c r="D271" s="132" t="s">
        <v>171</v>
      </c>
      <c r="E271" s="133" t="s">
        <v>2528</v>
      </c>
      <c r="F271" s="134" t="s">
        <v>2529</v>
      </c>
      <c r="G271" s="135" t="s">
        <v>430</v>
      </c>
      <c r="H271" s="136">
        <v>5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2750</v>
      </c>
    </row>
    <row r="272" spans="2:65" s="1" customFormat="1" ht="10.199999999999999">
      <c r="B272" s="33"/>
      <c r="D272" s="160" t="s">
        <v>256</v>
      </c>
      <c r="F272" s="161" t="s">
        <v>2531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2751</v>
      </c>
      <c r="H273" s="152">
        <v>1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2752</v>
      </c>
      <c r="H274" s="152">
        <v>2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2753</v>
      </c>
      <c r="H275" s="152">
        <v>2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3" customFormat="1" ht="10.199999999999999">
      <c r="B276" s="162"/>
      <c r="D276" s="145" t="s">
        <v>182</v>
      </c>
      <c r="E276" s="163" t="s">
        <v>44</v>
      </c>
      <c r="F276" s="164" t="s">
        <v>264</v>
      </c>
      <c r="H276" s="165">
        <v>5</v>
      </c>
      <c r="I276" s="166"/>
      <c r="L276" s="162"/>
      <c r="M276" s="167"/>
      <c r="T276" s="168"/>
      <c r="AT276" s="163" t="s">
        <v>182</v>
      </c>
      <c r="AU276" s="163" t="s">
        <v>21</v>
      </c>
      <c r="AV276" s="13" t="s">
        <v>187</v>
      </c>
      <c r="AW276" s="13" t="s">
        <v>42</v>
      </c>
      <c r="AX276" s="13" t="s">
        <v>90</v>
      </c>
      <c r="AY276" s="163" t="s">
        <v>168</v>
      </c>
    </row>
    <row r="277" spans="2:65" s="1" customFormat="1" ht="16.5" customHeight="1">
      <c r="B277" s="33"/>
      <c r="C277" s="176" t="s">
        <v>552</v>
      </c>
      <c r="D277" s="176" t="s">
        <v>386</v>
      </c>
      <c r="E277" s="177" t="s">
        <v>865</v>
      </c>
      <c r="F277" s="178" t="s">
        <v>866</v>
      </c>
      <c r="G277" s="179" t="s">
        <v>430</v>
      </c>
      <c r="H277" s="180">
        <v>1.0149999999999999</v>
      </c>
      <c r="I277" s="181"/>
      <c r="J277" s="182">
        <f>ROUND(I277*H277,2)</f>
        <v>0</v>
      </c>
      <c r="K277" s="178" t="s">
        <v>44</v>
      </c>
      <c r="L277" s="183"/>
      <c r="M277" s="184" t="s">
        <v>44</v>
      </c>
      <c r="N277" s="185" t="s">
        <v>53</v>
      </c>
      <c r="P277" s="141">
        <f>O277*H277</f>
        <v>0</v>
      </c>
      <c r="Q277" s="141">
        <v>9.2000000000000003E-4</v>
      </c>
      <c r="R277" s="141">
        <f>Q277*H277</f>
        <v>9.3379999999999993E-4</v>
      </c>
      <c r="S277" s="141">
        <v>0</v>
      </c>
      <c r="T277" s="142">
        <f>S277*H277</f>
        <v>0</v>
      </c>
      <c r="AR277" s="143" t="s">
        <v>204</v>
      </c>
      <c r="AT277" s="143" t="s">
        <v>386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2754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2319</v>
      </c>
      <c r="H278" s="152">
        <v>1.0149999999999999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90</v>
      </c>
      <c r="AY278" s="150" t="s">
        <v>168</v>
      </c>
    </row>
    <row r="279" spans="2:65" s="1" customFormat="1" ht="16.5" customHeight="1">
      <c r="B279" s="33"/>
      <c r="C279" s="176" t="s">
        <v>556</v>
      </c>
      <c r="D279" s="176" t="s">
        <v>386</v>
      </c>
      <c r="E279" s="177" t="s">
        <v>2304</v>
      </c>
      <c r="F279" s="178" t="s">
        <v>2305</v>
      </c>
      <c r="G279" s="179" t="s">
        <v>430</v>
      </c>
      <c r="H279" s="180">
        <v>2.0299999999999998</v>
      </c>
      <c r="I279" s="181"/>
      <c r="J279" s="182">
        <f>ROUND(I279*H279,2)</f>
        <v>0</v>
      </c>
      <c r="K279" s="178" t="s">
        <v>44</v>
      </c>
      <c r="L279" s="183"/>
      <c r="M279" s="184" t="s">
        <v>44</v>
      </c>
      <c r="N279" s="185" t="s">
        <v>53</v>
      </c>
      <c r="P279" s="141">
        <f>O279*H279</f>
        <v>0</v>
      </c>
      <c r="Q279" s="141">
        <v>1.2600000000000001E-3</v>
      </c>
      <c r="R279" s="141">
        <f>Q279*H279</f>
        <v>2.5577999999999998E-3</v>
      </c>
      <c r="S279" s="141">
        <v>0</v>
      </c>
      <c r="T279" s="142">
        <f>S279*H279</f>
        <v>0</v>
      </c>
      <c r="AR279" s="143" t="s">
        <v>204</v>
      </c>
      <c r="AT279" s="143" t="s">
        <v>386</v>
      </c>
      <c r="AU279" s="143" t="s">
        <v>21</v>
      </c>
      <c r="AY279" s="17" t="s">
        <v>168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90</v>
      </c>
      <c r="BK279" s="144">
        <f>ROUND(I279*H279,2)</f>
        <v>0</v>
      </c>
      <c r="BL279" s="17" t="s">
        <v>187</v>
      </c>
      <c r="BM279" s="143" t="s">
        <v>2755</v>
      </c>
    </row>
    <row r="280" spans="2:65" s="12" customFormat="1" ht="10.199999999999999">
      <c r="B280" s="149"/>
      <c r="D280" s="145" t="s">
        <v>182</v>
      </c>
      <c r="E280" s="150" t="s">
        <v>44</v>
      </c>
      <c r="F280" s="151" t="s">
        <v>889</v>
      </c>
      <c r="H280" s="152">
        <v>2.0299999999999998</v>
      </c>
      <c r="I280" s="153"/>
      <c r="L280" s="149"/>
      <c r="M280" s="154"/>
      <c r="T280" s="155"/>
      <c r="AT280" s="150" t="s">
        <v>182</v>
      </c>
      <c r="AU280" s="150" t="s">
        <v>21</v>
      </c>
      <c r="AV280" s="12" t="s">
        <v>21</v>
      </c>
      <c r="AW280" s="12" t="s">
        <v>42</v>
      </c>
      <c r="AX280" s="12" t="s">
        <v>90</v>
      </c>
      <c r="AY280" s="150" t="s">
        <v>168</v>
      </c>
    </row>
    <row r="281" spans="2:65" s="1" customFormat="1" ht="16.5" customHeight="1">
      <c r="B281" s="33"/>
      <c r="C281" s="176" t="s">
        <v>560</v>
      </c>
      <c r="D281" s="176" t="s">
        <v>386</v>
      </c>
      <c r="E281" s="177" t="s">
        <v>1320</v>
      </c>
      <c r="F281" s="178" t="s">
        <v>2756</v>
      </c>
      <c r="G281" s="179" t="s">
        <v>430</v>
      </c>
      <c r="H281" s="180">
        <v>2.0299999999999998</v>
      </c>
      <c r="I281" s="181"/>
      <c r="J281" s="182">
        <f>ROUND(I281*H281,2)</f>
        <v>0</v>
      </c>
      <c r="K281" s="178" t="s">
        <v>44</v>
      </c>
      <c r="L281" s="183"/>
      <c r="M281" s="184" t="s">
        <v>44</v>
      </c>
      <c r="N281" s="185" t="s">
        <v>53</v>
      </c>
      <c r="P281" s="141">
        <f>O281*H281</f>
        <v>0</v>
      </c>
      <c r="Q281" s="141">
        <v>1.2600000000000001E-3</v>
      </c>
      <c r="R281" s="141">
        <f>Q281*H281</f>
        <v>2.5577999999999998E-3</v>
      </c>
      <c r="S281" s="141">
        <v>0</v>
      </c>
      <c r="T281" s="142">
        <f>S281*H281</f>
        <v>0</v>
      </c>
      <c r="AR281" s="143" t="s">
        <v>204</v>
      </c>
      <c r="AT281" s="143" t="s">
        <v>386</v>
      </c>
      <c r="AU281" s="143" t="s">
        <v>21</v>
      </c>
      <c r="AY281" s="17" t="s">
        <v>168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90</v>
      </c>
      <c r="BK281" s="144">
        <f>ROUND(I281*H281,2)</f>
        <v>0</v>
      </c>
      <c r="BL281" s="17" t="s">
        <v>187</v>
      </c>
      <c r="BM281" s="143" t="s">
        <v>2757</v>
      </c>
    </row>
    <row r="282" spans="2:65" s="12" customFormat="1" ht="10.199999999999999">
      <c r="B282" s="149"/>
      <c r="D282" s="145" t="s">
        <v>182</v>
      </c>
      <c r="E282" s="150" t="s">
        <v>44</v>
      </c>
      <c r="F282" s="151" t="s">
        <v>889</v>
      </c>
      <c r="H282" s="152">
        <v>2.0299999999999998</v>
      </c>
      <c r="I282" s="153"/>
      <c r="L282" s="149"/>
      <c r="M282" s="154"/>
      <c r="T282" s="155"/>
      <c r="AT282" s="150" t="s">
        <v>182</v>
      </c>
      <c r="AU282" s="150" t="s">
        <v>21</v>
      </c>
      <c r="AV282" s="12" t="s">
        <v>21</v>
      </c>
      <c r="AW282" s="12" t="s">
        <v>42</v>
      </c>
      <c r="AX282" s="12" t="s">
        <v>90</v>
      </c>
      <c r="AY282" s="150" t="s">
        <v>168</v>
      </c>
    </row>
    <row r="283" spans="2:65" s="1" customFormat="1" ht="21.75" customHeight="1">
      <c r="B283" s="33"/>
      <c r="C283" s="132" t="s">
        <v>564</v>
      </c>
      <c r="D283" s="132" t="s">
        <v>171</v>
      </c>
      <c r="E283" s="133" t="s">
        <v>2758</v>
      </c>
      <c r="F283" s="134" t="s">
        <v>2759</v>
      </c>
      <c r="G283" s="135" t="s">
        <v>430</v>
      </c>
      <c r="H283" s="136">
        <v>1</v>
      </c>
      <c r="I283" s="137"/>
      <c r="J283" s="138">
        <f>ROUND(I283*H283,2)</f>
        <v>0</v>
      </c>
      <c r="K283" s="134" t="s">
        <v>254</v>
      </c>
      <c r="L283" s="33"/>
      <c r="M283" s="139" t="s">
        <v>44</v>
      </c>
      <c r="N283" s="140" t="s">
        <v>53</v>
      </c>
      <c r="P283" s="141">
        <f>O283*H283</f>
        <v>0</v>
      </c>
      <c r="Q283" s="141">
        <v>0</v>
      </c>
      <c r="R283" s="141">
        <f>Q283*H283</f>
        <v>0</v>
      </c>
      <c r="S283" s="141">
        <v>0</v>
      </c>
      <c r="T283" s="142">
        <f>S283*H283</f>
        <v>0</v>
      </c>
      <c r="AR283" s="143" t="s">
        <v>187</v>
      </c>
      <c r="AT283" s="143" t="s">
        <v>171</v>
      </c>
      <c r="AU283" s="143" t="s">
        <v>21</v>
      </c>
      <c r="AY283" s="17" t="s">
        <v>168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7" t="s">
        <v>90</v>
      </c>
      <c r="BK283" s="144">
        <f>ROUND(I283*H283,2)</f>
        <v>0</v>
      </c>
      <c r="BL283" s="17" t="s">
        <v>187</v>
      </c>
      <c r="BM283" s="143" t="s">
        <v>2760</v>
      </c>
    </row>
    <row r="284" spans="2:65" s="1" customFormat="1" ht="10.199999999999999">
      <c r="B284" s="33"/>
      <c r="D284" s="160" t="s">
        <v>256</v>
      </c>
      <c r="F284" s="161" t="s">
        <v>2761</v>
      </c>
      <c r="I284" s="147"/>
      <c r="L284" s="33"/>
      <c r="M284" s="148"/>
      <c r="T284" s="54"/>
      <c r="AT284" s="17" t="s">
        <v>256</v>
      </c>
      <c r="AU284" s="17" t="s">
        <v>21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2762</v>
      </c>
      <c r="H285" s="152">
        <v>1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16.5" customHeight="1">
      <c r="B286" s="33"/>
      <c r="C286" s="176" t="s">
        <v>569</v>
      </c>
      <c r="D286" s="176" t="s">
        <v>386</v>
      </c>
      <c r="E286" s="177" t="s">
        <v>2324</v>
      </c>
      <c r="F286" s="178" t="s">
        <v>2325</v>
      </c>
      <c r="G286" s="179" t="s">
        <v>430</v>
      </c>
      <c r="H286" s="180">
        <v>1.0149999999999999</v>
      </c>
      <c r="I286" s="181"/>
      <c r="J286" s="182">
        <f>ROUND(I286*H286,2)</f>
        <v>0</v>
      </c>
      <c r="K286" s="178" t="s">
        <v>254</v>
      </c>
      <c r="L286" s="183"/>
      <c r="M286" s="184" t="s">
        <v>44</v>
      </c>
      <c r="N286" s="185" t="s">
        <v>53</v>
      </c>
      <c r="P286" s="141">
        <f>O286*H286</f>
        <v>0</v>
      </c>
      <c r="Q286" s="141">
        <v>9.1E-4</v>
      </c>
      <c r="R286" s="141">
        <f>Q286*H286</f>
        <v>9.2364999999999993E-4</v>
      </c>
      <c r="S286" s="141">
        <v>0</v>
      </c>
      <c r="T286" s="142">
        <f>S286*H286</f>
        <v>0</v>
      </c>
      <c r="AR286" s="143" t="s">
        <v>204</v>
      </c>
      <c r="AT286" s="143" t="s">
        <v>386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2763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2319</v>
      </c>
      <c r="H287" s="152">
        <v>1.0149999999999999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" customFormat="1" ht="16.5" customHeight="1">
      <c r="B288" s="33"/>
      <c r="C288" s="132" t="s">
        <v>573</v>
      </c>
      <c r="D288" s="132" t="s">
        <v>171</v>
      </c>
      <c r="E288" s="133" t="s">
        <v>2385</v>
      </c>
      <c r="F288" s="134" t="s">
        <v>2386</v>
      </c>
      <c r="G288" s="135" t="s">
        <v>430</v>
      </c>
      <c r="H288" s="136">
        <v>1</v>
      </c>
      <c r="I288" s="137"/>
      <c r="J288" s="138">
        <f>ROUND(I288*H288,2)</f>
        <v>0</v>
      </c>
      <c r="K288" s="134" t="s">
        <v>254</v>
      </c>
      <c r="L288" s="33"/>
      <c r="M288" s="139" t="s">
        <v>44</v>
      </c>
      <c r="N288" s="140" t="s">
        <v>53</v>
      </c>
      <c r="P288" s="141">
        <f>O288*H288</f>
        <v>0</v>
      </c>
      <c r="Q288" s="141">
        <v>1.6000000000000001E-4</v>
      </c>
      <c r="R288" s="141">
        <f>Q288*H288</f>
        <v>1.6000000000000001E-4</v>
      </c>
      <c r="S288" s="141">
        <v>0</v>
      </c>
      <c r="T288" s="142">
        <f>S288*H288</f>
        <v>0</v>
      </c>
      <c r="AR288" s="143" t="s">
        <v>187</v>
      </c>
      <c r="AT288" s="143" t="s">
        <v>171</v>
      </c>
      <c r="AU288" s="143" t="s">
        <v>21</v>
      </c>
      <c r="AY288" s="17" t="s">
        <v>168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90</v>
      </c>
      <c r="BK288" s="144">
        <f>ROUND(I288*H288,2)</f>
        <v>0</v>
      </c>
      <c r="BL288" s="17" t="s">
        <v>187</v>
      </c>
      <c r="BM288" s="143" t="s">
        <v>2764</v>
      </c>
    </row>
    <row r="289" spans="2:65" s="1" customFormat="1" ht="10.199999999999999">
      <c r="B289" s="33"/>
      <c r="D289" s="160" t="s">
        <v>256</v>
      </c>
      <c r="F289" s="161" t="s">
        <v>2388</v>
      </c>
      <c r="I289" s="147"/>
      <c r="L289" s="33"/>
      <c r="M289" s="148"/>
      <c r="T289" s="54"/>
      <c r="AT289" s="17" t="s">
        <v>256</v>
      </c>
      <c r="AU289" s="17" t="s">
        <v>21</v>
      </c>
    </row>
    <row r="290" spans="2:65" s="12" customFormat="1" ht="10.199999999999999">
      <c r="B290" s="149"/>
      <c r="D290" s="145" t="s">
        <v>182</v>
      </c>
      <c r="E290" s="150" t="s">
        <v>44</v>
      </c>
      <c r="F290" s="151" t="s">
        <v>2535</v>
      </c>
      <c r="H290" s="152">
        <v>1</v>
      </c>
      <c r="I290" s="153"/>
      <c r="L290" s="149"/>
      <c r="M290" s="154"/>
      <c r="T290" s="155"/>
      <c r="AT290" s="150" t="s">
        <v>182</v>
      </c>
      <c r="AU290" s="150" t="s">
        <v>21</v>
      </c>
      <c r="AV290" s="12" t="s">
        <v>21</v>
      </c>
      <c r="AW290" s="12" t="s">
        <v>42</v>
      </c>
      <c r="AX290" s="12" t="s">
        <v>90</v>
      </c>
      <c r="AY290" s="150" t="s">
        <v>168</v>
      </c>
    </row>
    <row r="291" spans="2:65" s="1" customFormat="1" ht="16.5" customHeight="1">
      <c r="B291" s="33"/>
      <c r="C291" s="132" t="s">
        <v>578</v>
      </c>
      <c r="D291" s="132" t="s">
        <v>171</v>
      </c>
      <c r="E291" s="133" t="s">
        <v>574</v>
      </c>
      <c r="F291" s="134" t="s">
        <v>575</v>
      </c>
      <c r="G291" s="135" t="s">
        <v>267</v>
      </c>
      <c r="H291" s="136">
        <v>254</v>
      </c>
      <c r="I291" s="137"/>
      <c r="J291" s="138">
        <f>ROUND(I291*H291,2)</f>
        <v>0</v>
      </c>
      <c r="K291" s="134" t="s">
        <v>254</v>
      </c>
      <c r="L291" s="33"/>
      <c r="M291" s="139" t="s">
        <v>44</v>
      </c>
      <c r="N291" s="140" t="s">
        <v>53</v>
      </c>
      <c r="P291" s="141">
        <f>O291*H291</f>
        <v>0</v>
      </c>
      <c r="Q291" s="141">
        <v>6.9999999999999994E-5</v>
      </c>
      <c r="R291" s="141">
        <f>Q291*H291</f>
        <v>1.7779999999999997E-2</v>
      </c>
      <c r="S291" s="141">
        <v>0</v>
      </c>
      <c r="T291" s="142">
        <f>S291*H291</f>
        <v>0</v>
      </c>
      <c r="AR291" s="143" t="s">
        <v>187</v>
      </c>
      <c r="AT291" s="143" t="s">
        <v>171</v>
      </c>
      <c r="AU291" s="143" t="s">
        <v>21</v>
      </c>
      <c r="AY291" s="17" t="s">
        <v>168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7" t="s">
        <v>90</v>
      </c>
      <c r="BK291" s="144">
        <f>ROUND(I291*H291,2)</f>
        <v>0</v>
      </c>
      <c r="BL291" s="17" t="s">
        <v>187</v>
      </c>
      <c r="BM291" s="143" t="s">
        <v>2765</v>
      </c>
    </row>
    <row r="292" spans="2:65" s="1" customFormat="1" ht="10.199999999999999">
      <c r="B292" s="33"/>
      <c r="D292" s="160" t="s">
        <v>256</v>
      </c>
      <c r="F292" s="161" t="s">
        <v>577</v>
      </c>
      <c r="I292" s="147"/>
      <c r="L292" s="33"/>
      <c r="M292" s="148"/>
      <c r="T292" s="54"/>
      <c r="AT292" s="17" t="s">
        <v>256</v>
      </c>
      <c r="AU292" s="17" t="s">
        <v>21</v>
      </c>
    </row>
    <row r="293" spans="2:65" s="12" customFormat="1" ht="10.199999999999999">
      <c r="B293" s="149"/>
      <c r="D293" s="145" t="s">
        <v>182</v>
      </c>
      <c r="E293" s="150" t="s">
        <v>44</v>
      </c>
      <c r="F293" s="151" t="s">
        <v>2737</v>
      </c>
      <c r="H293" s="152">
        <v>254</v>
      </c>
      <c r="I293" s="153"/>
      <c r="L293" s="149"/>
      <c r="M293" s="154"/>
      <c r="T293" s="155"/>
      <c r="AT293" s="150" t="s">
        <v>182</v>
      </c>
      <c r="AU293" s="150" t="s">
        <v>21</v>
      </c>
      <c r="AV293" s="12" t="s">
        <v>21</v>
      </c>
      <c r="AW293" s="12" t="s">
        <v>42</v>
      </c>
      <c r="AX293" s="12" t="s">
        <v>90</v>
      </c>
      <c r="AY293" s="150" t="s">
        <v>168</v>
      </c>
    </row>
    <row r="294" spans="2:65" s="11" customFormat="1" ht="22.8" customHeight="1">
      <c r="B294" s="120"/>
      <c r="D294" s="121" t="s">
        <v>81</v>
      </c>
      <c r="E294" s="130" t="s">
        <v>208</v>
      </c>
      <c r="F294" s="130" t="s">
        <v>583</v>
      </c>
      <c r="I294" s="123"/>
      <c r="J294" s="131">
        <f>BK294</f>
        <v>0</v>
      </c>
      <c r="L294" s="120"/>
      <c r="M294" s="125"/>
      <c r="P294" s="126">
        <f>SUM(P295:P311)</f>
        <v>0</v>
      </c>
      <c r="R294" s="126">
        <f>SUM(R295:R311)</f>
        <v>3.10893</v>
      </c>
      <c r="T294" s="127">
        <f>SUM(T295:T311)</f>
        <v>0</v>
      </c>
      <c r="AR294" s="121" t="s">
        <v>90</v>
      </c>
      <c r="AT294" s="128" t="s">
        <v>81</v>
      </c>
      <c r="AU294" s="128" t="s">
        <v>90</v>
      </c>
      <c r="AY294" s="121" t="s">
        <v>168</v>
      </c>
      <c r="BK294" s="129">
        <f>SUM(BK295:BK311)</f>
        <v>0</v>
      </c>
    </row>
    <row r="295" spans="2:65" s="1" customFormat="1" ht="24.15" customHeight="1">
      <c r="B295" s="33"/>
      <c r="C295" s="132" t="s">
        <v>584</v>
      </c>
      <c r="D295" s="132" t="s">
        <v>171</v>
      </c>
      <c r="E295" s="133" t="s">
        <v>2766</v>
      </c>
      <c r="F295" s="134" t="s">
        <v>2767</v>
      </c>
      <c r="G295" s="135" t="s">
        <v>267</v>
      </c>
      <c r="H295" s="136">
        <v>2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0.16850000000000001</v>
      </c>
      <c r="R295" s="141">
        <f>Q295*H295</f>
        <v>0.33700000000000002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2768</v>
      </c>
    </row>
    <row r="296" spans="2:65" s="1" customFormat="1" ht="10.199999999999999">
      <c r="B296" s="33"/>
      <c r="D296" s="160" t="s">
        <v>256</v>
      </c>
      <c r="F296" s="161" t="s">
        <v>2769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21</v>
      </c>
      <c r="H297" s="152">
        <v>2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" customFormat="1" ht="16.5" customHeight="1">
      <c r="B298" s="33"/>
      <c r="C298" s="132" t="s">
        <v>589</v>
      </c>
      <c r="D298" s="132" t="s">
        <v>171</v>
      </c>
      <c r="E298" s="133" t="s">
        <v>2770</v>
      </c>
      <c r="F298" s="134" t="s">
        <v>2771</v>
      </c>
      <c r="G298" s="135" t="s">
        <v>267</v>
      </c>
      <c r="H298" s="136">
        <v>3</v>
      </c>
      <c r="I298" s="137"/>
      <c r="J298" s="138">
        <f>ROUND(I298*H298,2)</f>
        <v>0</v>
      </c>
      <c r="K298" s="134" t="s">
        <v>254</v>
      </c>
      <c r="L298" s="33"/>
      <c r="M298" s="139" t="s">
        <v>44</v>
      </c>
      <c r="N298" s="140" t="s">
        <v>53</v>
      </c>
      <c r="P298" s="141">
        <f>O298*H298</f>
        <v>0</v>
      </c>
      <c r="Q298" s="141">
        <v>0.61348000000000003</v>
      </c>
      <c r="R298" s="141">
        <f>Q298*H298</f>
        <v>1.8404400000000001</v>
      </c>
      <c r="S298" s="141">
        <v>0</v>
      </c>
      <c r="T298" s="142">
        <f>S298*H298</f>
        <v>0</v>
      </c>
      <c r="AR298" s="143" t="s">
        <v>187</v>
      </c>
      <c r="AT298" s="143" t="s">
        <v>171</v>
      </c>
      <c r="AU298" s="143" t="s">
        <v>21</v>
      </c>
      <c r="AY298" s="17" t="s">
        <v>168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90</v>
      </c>
      <c r="BK298" s="144">
        <f>ROUND(I298*H298,2)</f>
        <v>0</v>
      </c>
      <c r="BL298" s="17" t="s">
        <v>187</v>
      </c>
      <c r="BM298" s="143" t="s">
        <v>2772</v>
      </c>
    </row>
    <row r="299" spans="2:65" s="1" customFormat="1" ht="10.199999999999999">
      <c r="B299" s="33"/>
      <c r="D299" s="160" t="s">
        <v>256</v>
      </c>
      <c r="F299" s="161" t="s">
        <v>2773</v>
      </c>
      <c r="I299" s="147"/>
      <c r="L299" s="33"/>
      <c r="M299" s="148"/>
      <c r="T299" s="54"/>
      <c r="AT299" s="17" t="s">
        <v>256</v>
      </c>
      <c r="AU299" s="17" t="s">
        <v>21</v>
      </c>
    </row>
    <row r="300" spans="2:65" s="12" customFormat="1" ht="10.199999999999999">
      <c r="B300" s="149"/>
      <c r="D300" s="145" t="s">
        <v>182</v>
      </c>
      <c r="E300" s="150" t="s">
        <v>44</v>
      </c>
      <c r="F300" s="151" t="s">
        <v>2774</v>
      </c>
      <c r="H300" s="152">
        <v>3</v>
      </c>
      <c r="I300" s="153"/>
      <c r="L300" s="149"/>
      <c r="M300" s="154"/>
      <c r="T300" s="155"/>
      <c r="AT300" s="150" t="s">
        <v>182</v>
      </c>
      <c r="AU300" s="150" t="s">
        <v>21</v>
      </c>
      <c r="AV300" s="12" t="s">
        <v>21</v>
      </c>
      <c r="AW300" s="12" t="s">
        <v>42</v>
      </c>
      <c r="AX300" s="12" t="s">
        <v>90</v>
      </c>
      <c r="AY300" s="150" t="s">
        <v>168</v>
      </c>
    </row>
    <row r="301" spans="2:65" s="1" customFormat="1" ht="16.5" customHeight="1">
      <c r="B301" s="33"/>
      <c r="C301" s="176" t="s">
        <v>596</v>
      </c>
      <c r="D301" s="176" t="s">
        <v>386</v>
      </c>
      <c r="E301" s="177" t="s">
        <v>665</v>
      </c>
      <c r="F301" s="178" t="s">
        <v>666</v>
      </c>
      <c r="G301" s="179" t="s">
        <v>267</v>
      </c>
      <c r="H301" s="180">
        <v>3.03</v>
      </c>
      <c r="I301" s="181"/>
      <c r="J301" s="182">
        <f>ROUND(I301*H301,2)</f>
        <v>0</v>
      </c>
      <c r="K301" s="178" t="s">
        <v>254</v>
      </c>
      <c r="L301" s="183"/>
      <c r="M301" s="184" t="s">
        <v>44</v>
      </c>
      <c r="N301" s="185" t="s">
        <v>53</v>
      </c>
      <c r="P301" s="141">
        <f>O301*H301</f>
        <v>0</v>
      </c>
      <c r="Q301" s="141">
        <v>0.30399999999999999</v>
      </c>
      <c r="R301" s="141">
        <f>Q301*H301</f>
        <v>0.92111999999999994</v>
      </c>
      <c r="S301" s="141">
        <v>0</v>
      </c>
      <c r="T301" s="142">
        <f>S301*H301</f>
        <v>0</v>
      </c>
      <c r="AR301" s="143" t="s">
        <v>204</v>
      </c>
      <c r="AT301" s="143" t="s">
        <v>386</v>
      </c>
      <c r="AU301" s="143" t="s">
        <v>21</v>
      </c>
      <c r="AY301" s="17" t="s">
        <v>168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7" t="s">
        <v>90</v>
      </c>
      <c r="BK301" s="144">
        <f>ROUND(I301*H301,2)</f>
        <v>0</v>
      </c>
      <c r="BL301" s="17" t="s">
        <v>187</v>
      </c>
      <c r="BM301" s="143" t="s">
        <v>2775</v>
      </c>
    </row>
    <row r="302" spans="2:65" s="12" customFormat="1" ht="10.199999999999999">
      <c r="B302" s="149"/>
      <c r="D302" s="145" t="s">
        <v>182</v>
      </c>
      <c r="E302" s="150" t="s">
        <v>44</v>
      </c>
      <c r="F302" s="151" t="s">
        <v>462</v>
      </c>
      <c r="H302" s="152">
        <v>3.03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42</v>
      </c>
      <c r="AX302" s="12" t="s">
        <v>90</v>
      </c>
      <c r="AY302" s="150" t="s">
        <v>168</v>
      </c>
    </row>
    <row r="303" spans="2:65" s="1" customFormat="1" ht="33" customHeight="1">
      <c r="B303" s="33"/>
      <c r="C303" s="132" t="s">
        <v>602</v>
      </c>
      <c r="D303" s="132" t="s">
        <v>171</v>
      </c>
      <c r="E303" s="133" t="s">
        <v>1021</v>
      </c>
      <c r="F303" s="134" t="s">
        <v>1022</v>
      </c>
      <c r="G303" s="135" t="s">
        <v>267</v>
      </c>
      <c r="H303" s="136">
        <v>17</v>
      </c>
      <c r="I303" s="137"/>
      <c r="J303" s="138">
        <f>ROUND(I303*H303,2)</f>
        <v>0</v>
      </c>
      <c r="K303" s="134" t="s">
        <v>254</v>
      </c>
      <c r="L303" s="33"/>
      <c r="M303" s="139" t="s">
        <v>44</v>
      </c>
      <c r="N303" s="140" t="s">
        <v>53</v>
      </c>
      <c r="P303" s="141">
        <f>O303*H303</f>
        <v>0</v>
      </c>
      <c r="Q303" s="141">
        <v>6.0999999999999997E-4</v>
      </c>
      <c r="R303" s="141">
        <f>Q303*H303</f>
        <v>1.0369999999999999E-2</v>
      </c>
      <c r="S303" s="141">
        <v>0</v>
      </c>
      <c r="T303" s="142">
        <f>S303*H303</f>
        <v>0</v>
      </c>
      <c r="AR303" s="143" t="s">
        <v>187</v>
      </c>
      <c r="AT303" s="143" t="s">
        <v>171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2776</v>
      </c>
    </row>
    <row r="304" spans="2:65" s="1" customFormat="1" ht="10.199999999999999">
      <c r="B304" s="33"/>
      <c r="D304" s="160" t="s">
        <v>256</v>
      </c>
      <c r="F304" s="161" t="s">
        <v>1024</v>
      </c>
      <c r="I304" s="147"/>
      <c r="L304" s="33"/>
      <c r="M304" s="148"/>
      <c r="T304" s="54"/>
      <c r="AT304" s="17" t="s">
        <v>256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344</v>
      </c>
      <c r="H305" s="152">
        <v>17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" customFormat="1" ht="16.5" customHeight="1">
      <c r="B306" s="33"/>
      <c r="C306" s="132" t="s">
        <v>608</v>
      </c>
      <c r="D306" s="132" t="s">
        <v>171</v>
      </c>
      <c r="E306" s="133" t="s">
        <v>1027</v>
      </c>
      <c r="F306" s="134" t="s">
        <v>1028</v>
      </c>
      <c r="G306" s="135" t="s">
        <v>267</v>
      </c>
      <c r="H306" s="136">
        <v>17</v>
      </c>
      <c r="I306" s="137"/>
      <c r="J306" s="138">
        <f>ROUND(I306*H306,2)</f>
        <v>0</v>
      </c>
      <c r="K306" s="134" t="s">
        <v>254</v>
      </c>
      <c r="L306" s="33"/>
      <c r="M306" s="139" t="s">
        <v>44</v>
      </c>
      <c r="N306" s="140" t="s">
        <v>53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187</v>
      </c>
      <c r="AT306" s="143" t="s">
        <v>171</v>
      </c>
      <c r="AU306" s="143" t="s">
        <v>21</v>
      </c>
      <c r="AY306" s="17" t="s">
        <v>168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90</v>
      </c>
      <c r="BK306" s="144">
        <f>ROUND(I306*H306,2)</f>
        <v>0</v>
      </c>
      <c r="BL306" s="17" t="s">
        <v>187</v>
      </c>
      <c r="BM306" s="143" t="s">
        <v>2777</v>
      </c>
    </row>
    <row r="307" spans="2:65" s="1" customFormat="1" ht="10.199999999999999">
      <c r="B307" s="33"/>
      <c r="D307" s="160" t="s">
        <v>256</v>
      </c>
      <c r="F307" s="161" t="s">
        <v>1030</v>
      </c>
      <c r="I307" s="147"/>
      <c r="L307" s="33"/>
      <c r="M307" s="148"/>
      <c r="T307" s="54"/>
      <c r="AT307" s="17" t="s">
        <v>256</v>
      </c>
      <c r="AU307" s="17" t="s">
        <v>21</v>
      </c>
    </row>
    <row r="308" spans="2:65" s="12" customFormat="1" ht="10.199999999999999">
      <c r="B308" s="149"/>
      <c r="D308" s="145" t="s">
        <v>182</v>
      </c>
      <c r="E308" s="150" t="s">
        <v>44</v>
      </c>
      <c r="F308" s="151" t="s">
        <v>344</v>
      </c>
      <c r="H308" s="152">
        <v>17</v>
      </c>
      <c r="I308" s="153"/>
      <c r="L308" s="149"/>
      <c r="M308" s="154"/>
      <c r="T308" s="155"/>
      <c r="AT308" s="150" t="s">
        <v>182</v>
      </c>
      <c r="AU308" s="150" t="s">
        <v>21</v>
      </c>
      <c r="AV308" s="12" t="s">
        <v>21</v>
      </c>
      <c r="AW308" s="12" t="s">
        <v>42</v>
      </c>
      <c r="AX308" s="12" t="s">
        <v>90</v>
      </c>
      <c r="AY308" s="150" t="s">
        <v>168</v>
      </c>
    </row>
    <row r="309" spans="2:65" s="1" customFormat="1" ht="37.799999999999997" customHeight="1">
      <c r="B309" s="33"/>
      <c r="C309" s="132" t="s">
        <v>614</v>
      </c>
      <c r="D309" s="132" t="s">
        <v>171</v>
      </c>
      <c r="E309" s="133" t="s">
        <v>585</v>
      </c>
      <c r="F309" s="134" t="s">
        <v>586</v>
      </c>
      <c r="G309" s="135" t="s">
        <v>267</v>
      </c>
      <c r="H309" s="136">
        <v>2</v>
      </c>
      <c r="I309" s="137"/>
      <c r="J309" s="138">
        <f>ROUND(I309*H309,2)</f>
        <v>0</v>
      </c>
      <c r="K309" s="134" t="s">
        <v>254</v>
      </c>
      <c r="L309" s="33"/>
      <c r="M309" s="139" t="s">
        <v>44</v>
      </c>
      <c r="N309" s="140" t="s">
        <v>53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187</v>
      </c>
      <c r="AT309" s="143" t="s">
        <v>171</v>
      </c>
      <c r="AU309" s="143" t="s">
        <v>21</v>
      </c>
      <c r="AY309" s="17" t="s">
        <v>168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7" t="s">
        <v>90</v>
      </c>
      <c r="BK309" s="144">
        <f>ROUND(I309*H309,2)</f>
        <v>0</v>
      </c>
      <c r="BL309" s="17" t="s">
        <v>187</v>
      </c>
      <c r="BM309" s="143" t="s">
        <v>2778</v>
      </c>
    </row>
    <row r="310" spans="2:65" s="1" customFormat="1" ht="10.199999999999999">
      <c r="B310" s="33"/>
      <c r="D310" s="160" t="s">
        <v>256</v>
      </c>
      <c r="F310" s="161" t="s">
        <v>588</v>
      </c>
      <c r="I310" s="147"/>
      <c r="L310" s="33"/>
      <c r="M310" s="148"/>
      <c r="T310" s="54"/>
      <c r="AT310" s="17" t="s">
        <v>256</v>
      </c>
      <c r="AU310" s="17" t="s">
        <v>21</v>
      </c>
    </row>
    <row r="311" spans="2:65" s="12" customFormat="1" ht="10.199999999999999">
      <c r="B311" s="149"/>
      <c r="D311" s="145" t="s">
        <v>182</v>
      </c>
      <c r="E311" s="150" t="s">
        <v>44</v>
      </c>
      <c r="F311" s="151" t="s">
        <v>21</v>
      </c>
      <c r="H311" s="152">
        <v>2</v>
      </c>
      <c r="I311" s="153"/>
      <c r="L311" s="149"/>
      <c r="M311" s="154"/>
      <c r="T311" s="155"/>
      <c r="AT311" s="150" t="s">
        <v>182</v>
      </c>
      <c r="AU311" s="150" t="s">
        <v>21</v>
      </c>
      <c r="AV311" s="12" t="s">
        <v>21</v>
      </c>
      <c r="AW311" s="12" t="s">
        <v>42</v>
      </c>
      <c r="AX311" s="12" t="s">
        <v>90</v>
      </c>
      <c r="AY311" s="150" t="s">
        <v>168</v>
      </c>
    </row>
    <row r="312" spans="2:65" s="11" customFormat="1" ht="22.8" customHeight="1">
      <c r="B312" s="120"/>
      <c r="D312" s="121" t="s">
        <v>81</v>
      </c>
      <c r="E312" s="130" t="s">
        <v>594</v>
      </c>
      <c r="F312" s="130" t="s">
        <v>595</v>
      </c>
      <c r="I312" s="123"/>
      <c r="J312" s="131">
        <f>BK312</f>
        <v>0</v>
      </c>
      <c r="L312" s="120"/>
      <c r="M312" s="125"/>
      <c r="P312" s="126">
        <f>SUM(P313:P329)</f>
        <v>0</v>
      </c>
      <c r="R312" s="126">
        <f>SUM(R313:R329)</f>
        <v>0</v>
      </c>
      <c r="T312" s="127">
        <f>SUM(T313:T329)</f>
        <v>0</v>
      </c>
      <c r="AR312" s="121" t="s">
        <v>90</v>
      </c>
      <c r="AT312" s="128" t="s">
        <v>81</v>
      </c>
      <c r="AU312" s="128" t="s">
        <v>90</v>
      </c>
      <c r="AY312" s="121" t="s">
        <v>168</v>
      </c>
      <c r="BK312" s="129">
        <f>SUM(BK313:BK329)</f>
        <v>0</v>
      </c>
    </row>
    <row r="313" spans="2:65" s="1" customFormat="1" ht="24.15" customHeight="1">
      <c r="B313" s="33"/>
      <c r="C313" s="132" t="s">
        <v>929</v>
      </c>
      <c r="D313" s="132" t="s">
        <v>171</v>
      </c>
      <c r="E313" s="133" t="s">
        <v>597</v>
      </c>
      <c r="F313" s="134" t="s">
        <v>598</v>
      </c>
      <c r="G313" s="135" t="s">
        <v>365</v>
      </c>
      <c r="H313" s="136">
        <v>8.89</v>
      </c>
      <c r="I313" s="137"/>
      <c r="J313" s="138">
        <f>ROUND(I313*H313,2)</f>
        <v>0</v>
      </c>
      <c r="K313" s="134" t="s">
        <v>254</v>
      </c>
      <c r="L313" s="33"/>
      <c r="M313" s="139" t="s">
        <v>44</v>
      </c>
      <c r="N313" s="140" t="s">
        <v>53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187</v>
      </c>
      <c r="AT313" s="143" t="s">
        <v>171</v>
      </c>
      <c r="AU313" s="143" t="s">
        <v>21</v>
      </c>
      <c r="AY313" s="17" t="s">
        <v>168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90</v>
      </c>
      <c r="BK313" s="144">
        <f>ROUND(I313*H313,2)</f>
        <v>0</v>
      </c>
      <c r="BL313" s="17" t="s">
        <v>187</v>
      </c>
      <c r="BM313" s="143" t="s">
        <v>2779</v>
      </c>
    </row>
    <row r="314" spans="2:65" s="1" customFormat="1" ht="10.199999999999999">
      <c r="B314" s="33"/>
      <c r="D314" s="160" t="s">
        <v>256</v>
      </c>
      <c r="F314" s="161" t="s">
        <v>600</v>
      </c>
      <c r="I314" s="147"/>
      <c r="L314" s="33"/>
      <c r="M314" s="148"/>
      <c r="T314" s="54"/>
      <c r="AT314" s="17" t="s">
        <v>256</v>
      </c>
      <c r="AU314" s="17" t="s">
        <v>21</v>
      </c>
    </row>
    <row r="315" spans="2:65" s="12" customFormat="1" ht="10.199999999999999">
      <c r="B315" s="149"/>
      <c r="D315" s="145" t="s">
        <v>182</v>
      </c>
      <c r="E315" s="150" t="s">
        <v>44</v>
      </c>
      <c r="F315" s="151" t="s">
        <v>2780</v>
      </c>
      <c r="H315" s="152">
        <v>4.6900000000000004</v>
      </c>
      <c r="I315" s="153"/>
      <c r="L315" s="149"/>
      <c r="M315" s="154"/>
      <c r="T315" s="155"/>
      <c r="AT315" s="150" t="s">
        <v>182</v>
      </c>
      <c r="AU315" s="150" t="s">
        <v>21</v>
      </c>
      <c r="AV315" s="12" t="s">
        <v>21</v>
      </c>
      <c r="AW315" s="12" t="s">
        <v>42</v>
      </c>
      <c r="AX315" s="12" t="s">
        <v>82</v>
      </c>
      <c r="AY315" s="150" t="s">
        <v>168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2781</v>
      </c>
      <c r="H316" s="152">
        <v>4.2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82</v>
      </c>
      <c r="AY316" s="150" t="s">
        <v>168</v>
      </c>
    </row>
    <row r="317" spans="2:65" s="13" customFormat="1" ht="10.199999999999999">
      <c r="B317" s="162"/>
      <c r="D317" s="145" t="s">
        <v>182</v>
      </c>
      <c r="E317" s="163" t="s">
        <v>44</v>
      </c>
      <c r="F317" s="164" t="s">
        <v>264</v>
      </c>
      <c r="H317" s="165">
        <v>8.89</v>
      </c>
      <c r="I317" s="166"/>
      <c r="L317" s="162"/>
      <c r="M317" s="167"/>
      <c r="T317" s="168"/>
      <c r="AT317" s="163" t="s">
        <v>182</v>
      </c>
      <c r="AU317" s="163" t="s">
        <v>21</v>
      </c>
      <c r="AV317" s="13" t="s">
        <v>187</v>
      </c>
      <c r="AW317" s="13" t="s">
        <v>42</v>
      </c>
      <c r="AX317" s="13" t="s">
        <v>90</v>
      </c>
      <c r="AY317" s="163" t="s">
        <v>168</v>
      </c>
    </row>
    <row r="318" spans="2:65" s="1" customFormat="1" ht="24.15" customHeight="1">
      <c r="B318" s="33"/>
      <c r="C318" s="132" t="s">
        <v>933</v>
      </c>
      <c r="D318" s="132" t="s">
        <v>171</v>
      </c>
      <c r="E318" s="133" t="s">
        <v>603</v>
      </c>
      <c r="F318" s="134" t="s">
        <v>604</v>
      </c>
      <c r="G318" s="135" t="s">
        <v>365</v>
      </c>
      <c r="H318" s="136">
        <v>35.56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2782</v>
      </c>
    </row>
    <row r="319" spans="2:65" s="1" customFormat="1" ht="10.199999999999999">
      <c r="B319" s="33"/>
      <c r="D319" s="160" t="s">
        <v>256</v>
      </c>
      <c r="F319" s="161" t="s">
        <v>606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2780</v>
      </c>
      <c r="H320" s="152">
        <v>4.6900000000000004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82</v>
      </c>
      <c r="AY320" s="150" t="s">
        <v>168</v>
      </c>
    </row>
    <row r="321" spans="2:65" s="12" customFormat="1" ht="10.199999999999999">
      <c r="B321" s="149"/>
      <c r="D321" s="145" t="s">
        <v>182</v>
      </c>
      <c r="E321" s="150" t="s">
        <v>44</v>
      </c>
      <c r="F321" s="151" t="s">
        <v>2781</v>
      </c>
      <c r="H321" s="152">
        <v>4.2</v>
      </c>
      <c r="I321" s="153"/>
      <c r="L321" s="149"/>
      <c r="M321" s="154"/>
      <c r="T321" s="155"/>
      <c r="AT321" s="150" t="s">
        <v>182</v>
      </c>
      <c r="AU321" s="150" t="s">
        <v>21</v>
      </c>
      <c r="AV321" s="12" t="s">
        <v>21</v>
      </c>
      <c r="AW321" s="12" t="s">
        <v>42</v>
      </c>
      <c r="AX321" s="12" t="s">
        <v>82</v>
      </c>
      <c r="AY321" s="150" t="s">
        <v>168</v>
      </c>
    </row>
    <row r="322" spans="2:65" s="13" customFormat="1" ht="10.199999999999999">
      <c r="B322" s="162"/>
      <c r="D322" s="145" t="s">
        <v>182</v>
      </c>
      <c r="E322" s="163" t="s">
        <v>44</v>
      </c>
      <c r="F322" s="164" t="s">
        <v>264</v>
      </c>
      <c r="H322" s="165">
        <v>8.89</v>
      </c>
      <c r="I322" s="166"/>
      <c r="L322" s="162"/>
      <c r="M322" s="167"/>
      <c r="T322" s="168"/>
      <c r="AT322" s="163" t="s">
        <v>182</v>
      </c>
      <c r="AU322" s="163" t="s">
        <v>21</v>
      </c>
      <c r="AV322" s="13" t="s">
        <v>187</v>
      </c>
      <c r="AW322" s="13" t="s">
        <v>42</v>
      </c>
      <c r="AX322" s="13" t="s">
        <v>90</v>
      </c>
      <c r="AY322" s="163" t="s">
        <v>168</v>
      </c>
    </row>
    <row r="323" spans="2:65" s="12" customFormat="1" ht="10.199999999999999">
      <c r="B323" s="149"/>
      <c r="D323" s="145" t="s">
        <v>182</v>
      </c>
      <c r="F323" s="151" t="s">
        <v>2783</v>
      </c>
      <c r="H323" s="152">
        <v>35.56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</v>
      </c>
      <c r="AX323" s="12" t="s">
        <v>90</v>
      </c>
      <c r="AY323" s="150" t="s">
        <v>168</v>
      </c>
    </row>
    <row r="324" spans="2:65" s="1" customFormat="1" ht="24.15" customHeight="1">
      <c r="B324" s="33"/>
      <c r="C324" s="132" t="s">
        <v>938</v>
      </c>
      <c r="D324" s="132" t="s">
        <v>171</v>
      </c>
      <c r="E324" s="133" t="s">
        <v>609</v>
      </c>
      <c r="F324" s="134" t="s">
        <v>364</v>
      </c>
      <c r="G324" s="135" t="s">
        <v>365</v>
      </c>
      <c r="H324" s="136">
        <v>4.2</v>
      </c>
      <c r="I324" s="137"/>
      <c r="J324" s="138">
        <f>ROUND(I324*H324,2)</f>
        <v>0</v>
      </c>
      <c r="K324" s="134" t="s">
        <v>254</v>
      </c>
      <c r="L324" s="33"/>
      <c r="M324" s="139" t="s">
        <v>44</v>
      </c>
      <c r="N324" s="140" t="s">
        <v>53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187</v>
      </c>
      <c r="AT324" s="143" t="s">
        <v>171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2784</v>
      </c>
    </row>
    <row r="325" spans="2:65" s="1" customFormat="1" ht="10.199999999999999">
      <c r="B325" s="33"/>
      <c r="D325" s="160" t="s">
        <v>256</v>
      </c>
      <c r="F325" s="161" t="s">
        <v>611</v>
      </c>
      <c r="I325" s="147"/>
      <c r="L325" s="33"/>
      <c r="M325" s="148"/>
      <c r="T325" s="54"/>
      <c r="AT325" s="17" t="s">
        <v>256</v>
      </c>
      <c r="AU325" s="17" t="s">
        <v>21</v>
      </c>
    </row>
    <row r="326" spans="2:65" s="12" customFormat="1" ht="10.199999999999999">
      <c r="B326" s="149"/>
      <c r="D326" s="145" t="s">
        <v>182</v>
      </c>
      <c r="E326" s="150" t="s">
        <v>44</v>
      </c>
      <c r="F326" s="151" t="s">
        <v>2781</v>
      </c>
      <c r="H326" s="152">
        <v>4.2</v>
      </c>
      <c r="I326" s="153"/>
      <c r="L326" s="149"/>
      <c r="M326" s="154"/>
      <c r="T326" s="155"/>
      <c r="AT326" s="150" t="s">
        <v>182</v>
      </c>
      <c r="AU326" s="150" t="s">
        <v>21</v>
      </c>
      <c r="AV326" s="12" t="s">
        <v>21</v>
      </c>
      <c r="AW326" s="12" t="s">
        <v>42</v>
      </c>
      <c r="AX326" s="12" t="s">
        <v>90</v>
      </c>
      <c r="AY326" s="150" t="s">
        <v>168</v>
      </c>
    </row>
    <row r="327" spans="2:65" s="1" customFormat="1" ht="24.15" customHeight="1">
      <c r="B327" s="33"/>
      <c r="C327" s="132" t="s">
        <v>942</v>
      </c>
      <c r="D327" s="132" t="s">
        <v>171</v>
      </c>
      <c r="E327" s="133" t="s">
        <v>1056</v>
      </c>
      <c r="F327" s="134" t="s">
        <v>1057</v>
      </c>
      <c r="G327" s="135" t="s">
        <v>365</v>
      </c>
      <c r="H327" s="136">
        <v>4.6900000000000004</v>
      </c>
      <c r="I327" s="137"/>
      <c r="J327" s="138">
        <f>ROUND(I327*H327,2)</f>
        <v>0</v>
      </c>
      <c r="K327" s="134" t="s">
        <v>254</v>
      </c>
      <c r="L327" s="33"/>
      <c r="M327" s="139" t="s">
        <v>44</v>
      </c>
      <c r="N327" s="140" t="s">
        <v>53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187</v>
      </c>
      <c r="AT327" s="143" t="s">
        <v>171</v>
      </c>
      <c r="AU327" s="143" t="s">
        <v>21</v>
      </c>
      <c r="AY327" s="17" t="s">
        <v>168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90</v>
      </c>
      <c r="BK327" s="144">
        <f>ROUND(I327*H327,2)</f>
        <v>0</v>
      </c>
      <c r="BL327" s="17" t="s">
        <v>187</v>
      </c>
      <c r="BM327" s="143" t="s">
        <v>2785</v>
      </c>
    </row>
    <row r="328" spans="2:65" s="1" customFormat="1" ht="10.199999999999999">
      <c r="B328" s="33"/>
      <c r="D328" s="160" t="s">
        <v>256</v>
      </c>
      <c r="F328" s="161" t="s">
        <v>1059</v>
      </c>
      <c r="I328" s="147"/>
      <c r="L328" s="33"/>
      <c r="M328" s="148"/>
      <c r="T328" s="54"/>
      <c r="AT328" s="17" t="s">
        <v>256</v>
      </c>
      <c r="AU328" s="17" t="s">
        <v>21</v>
      </c>
    </row>
    <row r="329" spans="2:65" s="12" customFormat="1" ht="10.199999999999999">
      <c r="B329" s="149"/>
      <c r="D329" s="145" t="s">
        <v>182</v>
      </c>
      <c r="E329" s="150" t="s">
        <v>44</v>
      </c>
      <c r="F329" s="151" t="s">
        <v>2780</v>
      </c>
      <c r="H329" s="152">
        <v>4.6900000000000004</v>
      </c>
      <c r="I329" s="153"/>
      <c r="L329" s="149"/>
      <c r="M329" s="154"/>
      <c r="T329" s="155"/>
      <c r="AT329" s="150" t="s">
        <v>182</v>
      </c>
      <c r="AU329" s="150" t="s">
        <v>21</v>
      </c>
      <c r="AV329" s="12" t="s">
        <v>21</v>
      </c>
      <c r="AW329" s="12" t="s">
        <v>42</v>
      </c>
      <c r="AX329" s="12" t="s">
        <v>90</v>
      </c>
      <c r="AY329" s="150" t="s">
        <v>168</v>
      </c>
    </row>
    <row r="330" spans="2:65" s="11" customFormat="1" ht="22.8" customHeight="1">
      <c r="B330" s="120"/>
      <c r="D330" s="121" t="s">
        <v>81</v>
      </c>
      <c r="E330" s="130" t="s">
        <v>612</v>
      </c>
      <c r="F330" s="130" t="s">
        <v>613</v>
      </c>
      <c r="I330" s="123"/>
      <c r="J330" s="131">
        <f>BK330</f>
        <v>0</v>
      </c>
      <c r="L330" s="120"/>
      <c r="M330" s="125"/>
      <c r="P330" s="126">
        <f>SUM(P331:P332)</f>
        <v>0</v>
      </c>
      <c r="R330" s="126">
        <f>SUM(R331:R332)</f>
        <v>0</v>
      </c>
      <c r="T330" s="127">
        <f>SUM(T331:T332)</f>
        <v>0</v>
      </c>
      <c r="AR330" s="121" t="s">
        <v>90</v>
      </c>
      <c r="AT330" s="128" t="s">
        <v>81</v>
      </c>
      <c r="AU330" s="128" t="s">
        <v>90</v>
      </c>
      <c r="AY330" s="121" t="s">
        <v>168</v>
      </c>
      <c r="BK330" s="129">
        <f>SUM(BK331:BK332)</f>
        <v>0</v>
      </c>
    </row>
    <row r="331" spans="2:65" s="1" customFormat="1" ht="24.15" customHeight="1">
      <c r="B331" s="33"/>
      <c r="C331" s="132" t="s">
        <v>948</v>
      </c>
      <c r="D331" s="132" t="s">
        <v>171</v>
      </c>
      <c r="E331" s="133" t="s">
        <v>615</v>
      </c>
      <c r="F331" s="134" t="s">
        <v>616</v>
      </c>
      <c r="G331" s="135" t="s">
        <v>365</v>
      </c>
      <c r="H331" s="136">
        <v>21.748000000000001</v>
      </c>
      <c r="I331" s="137"/>
      <c r="J331" s="138">
        <f>ROUND(I331*H331,2)</f>
        <v>0</v>
      </c>
      <c r="K331" s="134" t="s">
        <v>254</v>
      </c>
      <c r="L331" s="33"/>
      <c r="M331" s="139" t="s">
        <v>44</v>
      </c>
      <c r="N331" s="140" t="s">
        <v>53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187</v>
      </c>
      <c r="AT331" s="143" t="s">
        <v>171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2786</v>
      </c>
    </row>
    <row r="332" spans="2:65" s="1" customFormat="1" ht="10.199999999999999">
      <c r="B332" s="33"/>
      <c r="D332" s="160" t="s">
        <v>256</v>
      </c>
      <c r="F332" s="161" t="s">
        <v>618</v>
      </c>
      <c r="I332" s="147"/>
      <c r="L332" s="33"/>
      <c r="M332" s="186"/>
      <c r="N332" s="187"/>
      <c r="O332" s="187"/>
      <c r="P332" s="187"/>
      <c r="Q332" s="187"/>
      <c r="R332" s="187"/>
      <c r="S332" s="187"/>
      <c r="T332" s="188"/>
      <c r="AT332" s="17" t="s">
        <v>256</v>
      </c>
      <c r="AU332" s="17" t="s">
        <v>21</v>
      </c>
    </row>
    <row r="333" spans="2:65" s="1" customFormat="1" ht="6.9" customHeight="1">
      <c r="B333" s="42"/>
      <c r="C333" s="43"/>
      <c r="D333" s="43"/>
      <c r="E333" s="43"/>
      <c r="F333" s="43"/>
      <c r="G333" s="43"/>
      <c r="H333" s="43"/>
      <c r="I333" s="43"/>
      <c r="J333" s="43"/>
      <c r="K333" s="43"/>
      <c r="L333" s="33"/>
    </row>
  </sheetData>
  <sheetProtection algorithmName="SHA-512" hashValue="+HZcTvqyvIgUK8ZraDT2TROzNH7jBsCc/6qtzaXUP4g1g9AurCqQaUVg809WiLdENzK37BizryrzwCKGUsnHxQ==" saltValue="dcyXueA52dTDPPSxHAKChIchH97DB4nENdfzqGbwuUp4Fq511Skyl0tbATfrqVGNJUSy529gzEf6EJycz6kN/w==" spinCount="100000" sheet="1" objects="1" scenarios="1" formatColumns="0" formatRows="0" autoFilter="0"/>
  <autoFilter ref="C93:K332" xr:uid="{00000000-0009-0000-0000-00000C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C00-000000000000}"/>
    <hyperlink ref="F104" r:id="rId2" xr:uid="{00000000-0004-0000-0C00-000001000000}"/>
    <hyperlink ref="F107" r:id="rId3" xr:uid="{00000000-0004-0000-0C00-000002000000}"/>
    <hyperlink ref="F112" r:id="rId4" xr:uid="{00000000-0004-0000-0C00-000003000000}"/>
    <hyperlink ref="F115" r:id="rId5" xr:uid="{00000000-0004-0000-0C00-000004000000}"/>
    <hyperlink ref="F118" r:id="rId6" xr:uid="{00000000-0004-0000-0C00-000005000000}"/>
    <hyperlink ref="F121" r:id="rId7" xr:uid="{00000000-0004-0000-0C00-000006000000}"/>
    <hyperlink ref="F124" r:id="rId8" xr:uid="{00000000-0004-0000-0C00-000007000000}"/>
    <hyperlink ref="F127" r:id="rId9" xr:uid="{00000000-0004-0000-0C00-000008000000}"/>
    <hyperlink ref="F130" r:id="rId10" xr:uid="{00000000-0004-0000-0C00-000009000000}"/>
    <hyperlink ref="F133" r:id="rId11" xr:uid="{00000000-0004-0000-0C00-00000A000000}"/>
    <hyperlink ref="F136" r:id="rId12" xr:uid="{00000000-0004-0000-0C00-00000B000000}"/>
    <hyperlink ref="F139" r:id="rId13" xr:uid="{00000000-0004-0000-0C00-00000C000000}"/>
    <hyperlink ref="F143" r:id="rId14" xr:uid="{00000000-0004-0000-0C00-00000D000000}"/>
    <hyperlink ref="F151" r:id="rId15" xr:uid="{00000000-0004-0000-0C00-00000E000000}"/>
    <hyperlink ref="F154" r:id="rId16" xr:uid="{00000000-0004-0000-0C00-00000F000000}"/>
    <hyperlink ref="F157" r:id="rId17" xr:uid="{00000000-0004-0000-0C00-000010000000}"/>
    <hyperlink ref="F160" r:id="rId18" xr:uid="{00000000-0004-0000-0C00-000011000000}"/>
    <hyperlink ref="F163" r:id="rId19" xr:uid="{00000000-0004-0000-0C00-000012000000}"/>
    <hyperlink ref="F166" r:id="rId20" xr:uid="{00000000-0004-0000-0C00-000013000000}"/>
    <hyperlink ref="F169" r:id="rId21" xr:uid="{00000000-0004-0000-0C00-000014000000}"/>
    <hyperlink ref="F172" r:id="rId22" xr:uid="{00000000-0004-0000-0C00-000015000000}"/>
    <hyperlink ref="F178" r:id="rId23" xr:uid="{00000000-0004-0000-0C00-000016000000}"/>
    <hyperlink ref="F188" r:id="rId24" xr:uid="{00000000-0004-0000-0C00-000017000000}"/>
    <hyperlink ref="F195" r:id="rId25" xr:uid="{00000000-0004-0000-0C00-000018000000}"/>
    <hyperlink ref="F198" r:id="rId26" xr:uid="{00000000-0004-0000-0C00-000019000000}"/>
    <hyperlink ref="F201" r:id="rId27" xr:uid="{00000000-0004-0000-0C00-00001A000000}"/>
    <hyperlink ref="F204" r:id="rId28" xr:uid="{00000000-0004-0000-0C00-00001B000000}"/>
    <hyperlink ref="F210" r:id="rId29" xr:uid="{00000000-0004-0000-0C00-00001C000000}"/>
    <hyperlink ref="F217" r:id="rId30" xr:uid="{00000000-0004-0000-0C00-00001D000000}"/>
    <hyperlink ref="F228" r:id="rId31" xr:uid="{00000000-0004-0000-0C00-00001E000000}"/>
    <hyperlink ref="F232" r:id="rId32" xr:uid="{00000000-0004-0000-0C00-00001F000000}"/>
    <hyperlink ref="F236" r:id="rId33" xr:uid="{00000000-0004-0000-0C00-000020000000}"/>
    <hyperlink ref="F241" r:id="rId34" xr:uid="{00000000-0004-0000-0C00-000021000000}"/>
    <hyperlink ref="F244" r:id="rId35" xr:uid="{00000000-0004-0000-0C00-000022000000}"/>
    <hyperlink ref="F247" r:id="rId36" xr:uid="{00000000-0004-0000-0C00-000023000000}"/>
    <hyperlink ref="F250" r:id="rId37" xr:uid="{00000000-0004-0000-0C00-000024000000}"/>
    <hyperlink ref="F253" r:id="rId38" xr:uid="{00000000-0004-0000-0C00-000025000000}"/>
    <hyperlink ref="F257" r:id="rId39" xr:uid="{00000000-0004-0000-0C00-000026000000}"/>
    <hyperlink ref="F263" r:id="rId40" xr:uid="{00000000-0004-0000-0C00-000027000000}"/>
    <hyperlink ref="F272" r:id="rId41" xr:uid="{00000000-0004-0000-0C00-000028000000}"/>
    <hyperlink ref="F284" r:id="rId42" xr:uid="{00000000-0004-0000-0C00-000029000000}"/>
    <hyperlink ref="F289" r:id="rId43" xr:uid="{00000000-0004-0000-0C00-00002A000000}"/>
    <hyperlink ref="F292" r:id="rId44" xr:uid="{00000000-0004-0000-0C00-00002B000000}"/>
    <hyperlink ref="F296" r:id="rId45" xr:uid="{00000000-0004-0000-0C00-00002C000000}"/>
    <hyperlink ref="F299" r:id="rId46" xr:uid="{00000000-0004-0000-0C00-00002D000000}"/>
    <hyperlink ref="F304" r:id="rId47" xr:uid="{00000000-0004-0000-0C00-00002E000000}"/>
    <hyperlink ref="F307" r:id="rId48" xr:uid="{00000000-0004-0000-0C00-00002F000000}"/>
    <hyperlink ref="F310" r:id="rId49" xr:uid="{00000000-0004-0000-0C00-000030000000}"/>
    <hyperlink ref="F314" r:id="rId50" xr:uid="{00000000-0004-0000-0C00-000031000000}"/>
    <hyperlink ref="F319" r:id="rId51" xr:uid="{00000000-0004-0000-0C00-000032000000}"/>
    <hyperlink ref="F325" r:id="rId52" xr:uid="{00000000-0004-0000-0C00-000033000000}"/>
    <hyperlink ref="F328" r:id="rId53" xr:uid="{00000000-0004-0000-0C00-000034000000}"/>
    <hyperlink ref="F332" r:id="rId54" xr:uid="{00000000-0004-0000-0C00-00003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3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137</v>
      </c>
      <c r="AZ2" s="159" t="s">
        <v>1061</v>
      </c>
      <c r="BA2" s="159" t="s">
        <v>1062</v>
      </c>
      <c r="BB2" s="159" t="s">
        <v>253</v>
      </c>
      <c r="BC2" s="159" t="s">
        <v>614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1064</v>
      </c>
      <c r="BA3" s="159" t="s">
        <v>1065</v>
      </c>
      <c r="BB3" s="159" t="s">
        <v>267</v>
      </c>
      <c r="BC3" s="159" t="s">
        <v>1043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2543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1067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92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ROUND((SUM(BE91:BE137)),  2)</f>
        <v>0</v>
      </c>
      <c r="I35" s="94">
        <v>0.21</v>
      </c>
      <c r="J35" s="84">
        <f>ROUND(((SUM(BE91:BE137))*I35),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ROUND((SUM(BF91:BF137)),  2)</f>
        <v>0</v>
      </c>
      <c r="I36" s="94">
        <v>0.12</v>
      </c>
      <c r="J36" s="84">
        <f>ROUND(((SUM(BF91:BF137))*I36),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ROUND((SUM(BG91:BG137)),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ROUND((SUM(BH91:BH137)),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ROUND((SUM(BI91:BI137)),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2543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SO-06 - Obnova povrchu silnice III/1519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243</v>
      </c>
      <c r="E66" s="110"/>
      <c r="F66" s="110"/>
      <c r="G66" s="110"/>
      <c r="H66" s="110"/>
      <c r="I66" s="110"/>
      <c r="J66" s="111">
        <f>J106</f>
        <v>0</v>
      </c>
      <c r="L66" s="108"/>
    </row>
    <row r="67" spans="2:12" s="9" customFormat="1" ht="19.95" customHeight="1">
      <c r="B67" s="108"/>
      <c r="D67" s="109" t="s">
        <v>245</v>
      </c>
      <c r="E67" s="110"/>
      <c r="F67" s="110"/>
      <c r="G67" s="110"/>
      <c r="H67" s="110"/>
      <c r="I67" s="110"/>
      <c r="J67" s="111">
        <f>J114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J121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J135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2543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SO-06 - Obnova povrchu silnice III/1519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5.5549999999999995E-2</v>
      </c>
      <c r="S91" s="51"/>
      <c r="T91" s="118">
        <f>T92</f>
        <v>56.615000000000002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P93+P106+P114+P121+P135</f>
        <v>0</v>
      </c>
      <c r="R92" s="126">
        <f>R93+R106+R114+R121+R135</f>
        <v>5.5549999999999995E-2</v>
      </c>
      <c r="T92" s="127">
        <f>T93+T106+T114+T121+T135</f>
        <v>56.615000000000002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BK93+BK106+BK114+BK121+BK135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SUM(P94:P105)</f>
        <v>0</v>
      </c>
      <c r="R93" s="126">
        <f>SUM(R94:R105)</f>
        <v>6.5000000000000008E-4</v>
      </c>
      <c r="T93" s="127">
        <f>SUM(T94:T105)</f>
        <v>56.615000000000002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SUM(BK94:BK105)</f>
        <v>0</v>
      </c>
    </row>
    <row r="94" spans="2:65" s="1" customFormat="1" ht="37.799999999999997" customHeight="1">
      <c r="B94" s="33"/>
      <c r="C94" s="132" t="s">
        <v>90</v>
      </c>
      <c r="D94" s="132" t="s">
        <v>171</v>
      </c>
      <c r="E94" s="133" t="s">
        <v>1068</v>
      </c>
      <c r="F94" s="134" t="s">
        <v>1069</v>
      </c>
      <c r="G94" s="135" t="s">
        <v>253</v>
      </c>
      <c r="H94" s="136">
        <v>65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0.44</v>
      </c>
      <c r="T94" s="142">
        <f>S94*H94</f>
        <v>28.6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2787</v>
      </c>
    </row>
    <row r="95" spans="2:65" s="1" customFormat="1" ht="10.199999999999999">
      <c r="B95" s="33"/>
      <c r="D95" s="160" t="s">
        <v>256</v>
      </c>
      <c r="F95" s="161" t="s">
        <v>1071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" customFormat="1" ht="19.2">
      <c r="B96" s="33"/>
      <c r="D96" s="145" t="s">
        <v>177</v>
      </c>
      <c r="F96" s="146" t="s">
        <v>263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1061</v>
      </c>
      <c r="H97" s="152">
        <v>65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44</v>
      </c>
      <c r="F98" s="164" t="s">
        <v>264</v>
      </c>
      <c r="H98" s="165">
        <v>65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3" customHeight="1">
      <c r="B99" s="33"/>
      <c r="C99" s="132" t="s">
        <v>21</v>
      </c>
      <c r="D99" s="132" t="s">
        <v>171</v>
      </c>
      <c r="E99" s="133" t="s">
        <v>1072</v>
      </c>
      <c r="F99" s="134" t="s">
        <v>1073</v>
      </c>
      <c r="G99" s="135" t="s">
        <v>253</v>
      </c>
      <c r="H99" s="136">
        <v>65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0.316</v>
      </c>
      <c r="T99" s="142">
        <f>S99*H99</f>
        <v>20.54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2788</v>
      </c>
    </row>
    <row r="100" spans="2:65" s="1" customFormat="1" ht="10.199999999999999">
      <c r="B100" s="33"/>
      <c r="D100" s="160" t="s">
        <v>256</v>
      </c>
      <c r="F100" s="161" t="s">
        <v>1075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1061</v>
      </c>
      <c r="H101" s="152">
        <v>65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24.15" customHeight="1">
      <c r="B102" s="33"/>
      <c r="C102" s="132" t="s">
        <v>183</v>
      </c>
      <c r="D102" s="132" t="s">
        <v>171</v>
      </c>
      <c r="E102" s="133" t="s">
        <v>1076</v>
      </c>
      <c r="F102" s="134" t="s">
        <v>1077</v>
      </c>
      <c r="G102" s="135" t="s">
        <v>253</v>
      </c>
      <c r="H102" s="136">
        <v>65</v>
      </c>
      <c r="I102" s="137"/>
      <c r="J102" s="138">
        <f>ROUND(I102*H102,2)</f>
        <v>0</v>
      </c>
      <c r="K102" s="134" t="s">
        <v>254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1.0000000000000001E-5</v>
      </c>
      <c r="R102" s="141">
        <f>Q102*H102</f>
        <v>6.5000000000000008E-4</v>
      </c>
      <c r="S102" s="141">
        <v>0.115</v>
      </c>
      <c r="T102" s="142">
        <f>S102*H102</f>
        <v>7.4750000000000005</v>
      </c>
      <c r="AR102" s="143" t="s">
        <v>187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187</v>
      </c>
      <c r="BM102" s="143" t="s">
        <v>2789</v>
      </c>
    </row>
    <row r="103" spans="2:65" s="1" customFormat="1" ht="10.199999999999999">
      <c r="B103" s="33"/>
      <c r="D103" s="160" t="s">
        <v>256</v>
      </c>
      <c r="F103" s="161" t="s">
        <v>1079</v>
      </c>
      <c r="I103" s="147"/>
      <c r="L103" s="33"/>
      <c r="M103" s="148"/>
      <c r="T103" s="54"/>
      <c r="AT103" s="17" t="s">
        <v>256</v>
      </c>
      <c r="AU103" s="17" t="s">
        <v>21</v>
      </c>
    </row>
    <row r="104" spans="2:65" s="12" customFormat="1" ht="10.199999999999999">
      <c r="B104" s="149"/>
      <c r="D104" s="145" t="s">
        <v>182</v>
      </c>
      <c r="E104" s="150" t="s">
        <v>44</v>
      </c>
      <c r="F104" s="151" t="s">
        <v>1061</v>
      </c>
      <c r="H104" s="152">
        <v>65</v>
      </c>
      <c r="I104" s="153"/>
      <c r="L104" s="149"/>
      <c r="M104" s="154"/>
      <c r="T104" s="155"/>
      <c r="AT104" s="150" t="s">
        <v>182</v>
      </c>
      <c r="AU104" s="150" t="s">
        <v>21</v>
      </c>
      <c r="AV104" s="12" t="s">
        <v>21</v>
      </c>
      <c r="AW104" s="12" t="s">
        <v>42</v>
      </c>
      <c r="AX104" s="12" t="s">
        <v>82</v>
      </c>
      <c r="AY104" s="150" t="s">
        <v>168</v>
      </c>
    </row>
    <row r="105" spans="2:65" s="13" customFormat="1" ht="10.199999999999999">
      <c r="B105" s="162"/>
      <c r="D105" s="145" t="s">
        <v>182</v>
      </c>
      <c r="E105" s="163" t="s">
        <v>44</v>
      </c>
      <c r="F105" s="164" t="s">
        <v>264</v>
      </c>
      <c r="H105" s="165">
        <v>65</v>
      </c>
      <c r="I105" s="166"/>
      <c r="L105" s="162"/>
      <c r="M105" s="167"/>
      <c r="T105" s="168"/>
      <c r="AT105" s="163" t="s">
        <v>182</v>
      </c>
      <c r="AU105" s="163" t="s">
        <v>21</v>
      </c>
      <c r="AV105" s="13" t="s">
        <v>187</v>
      </c>
      <c r="AW105" s="13" t="s">
        <v>42</v>
      </c>
      <c r="AX105" s="13" t="s">
        <v>90</v>
      </c>
      <c r="AY105" s="163" t="s">
        <v>168</v>
      </c>
    </row>
    <row r="106" spans="2:65" s="11" customFormat="1" ht="22.8" customHeight="1">
      <c r="B106" s="120"/>
      <c r="D106" s="121" t="s">
        <v>81</v>
      </c>
      <c r="E106" s="130" t="s">
        <v>167</v>
      </c>
      <c r="F106" s="130" t="s">
        <v>463</v>
      </c>
      <c r="I106" s="123"/>
      <c r="J106" s="131">
        <f>BK106</f>
        <v>0</v>
      </c>
      <c r="L106" s="120"/>
      <c r="M106" s="125"/>
      <c r="P106" s="126">
        <f>SUM(P107:P113)</f>
        <v>0</v>
      </c>
      <c r="R106" s="126">
        <f>SUM(R107:R113)</f>
        <v>0</v>
      </c>
      <c r="T106" s="127">
        <f>SUM(T107:T113)</f>
        <v>0</v>
      </c>
      <c r="AR106" s="121" t="s">
        <v>90</v>
      </c>
      <c r="AT106" s="128" t="s">
        <v>81</v>
      </c>
      <c r="AU106" s="128" t="s">
        <v>90</v>
      </c>
      <c r="AY106" s="121" t="s">
        <v>168</v>
      </c>
      <c r="BK106" s="129">
        <f>SUM(BK107:BK113)</f>
        <v>0</v>
      </c>
    </row>
    <row r="107" spans="2:65" s="1" customFormat="1" ht="21.75" customHeight="1">
      <c r="B107" s="33"/>
      <c r="C107" s="132" t="s">
        <v>187</v>
      </c>
      <c r="D107" s="132" t="s">
        <v>171</v>
      </c>
      <c r="E107" s="133" t="s">
        <v>1081</v>
      </c>
      <c r="F107" s="134" t="s">
        <v>1082</v>
      </c>
      <c r="G107" s="135" t="s">
        <v>253</v>
      </c>
      <c r="H107" s="136">
        <v>130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2790</v>
      </c>
    </row>
    <row r="108" spans="2:65" s="1" customFormat="1" ht="10.199999999999999">
      <c r="B108" s="33"/>
      <c r="D108" s="160" t="s">
        <v>256</v>
      </c>
      <c r="F108" s="161" t="s">
        <v>1084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1085</v>
      </c>
      <c r="H109" s="152">
        <v>130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24.15" customHeight="1">
      <c r="B110" s="33"/>
      <c r="C110" s="132" t="s">
        <v>167</v>
      </c>
      <c r="D110" s="132" t="s">
        <v>171</v>
      </c>
      <c r="E110" s="133" t="s">
        <v>1086</v>
      </c>
      <c r="F110" s="134" t="s">
        <v>1087</v>
      </c>
      <c r="G110" s="135" t="s">
        <v>253</v>
      </c>
      <c r="H110" s="136">
        <v>65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2791</v>
      </c>
    </row>
    <row r="111" spans="2:65" s="1" customFormat="1" ht="10.199999999999999">
      <c r="B111" s="33"/>
      <c r="D111" s="160" t="s">
        <v>256</v>
      </c>
      <c r="F111" s="161" t="s">
        <v>1089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1061</v>
      </c>
      <c r="F112" s="151" t="s">
        <v>614</v>
      </c>
      <c r="H112" s="152">
        <v>65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82</v>
      </c>
      <c r="AY112" s="150" t="s">
        <v>168</v>
      </c>
    </row>
    <row r="113" spans="2:65" s="13" customFormat="1" ht="10.199999999999999">
      <c r="B113" s="162"/>
      <c r="D113" s="145" t="s">
        <v>182</v>
      </c>
      <c r="E113" s="163" t="s">
        <v>44</v>
      </c>
      <c r="F113" s="164" t="s">
        <v>264</v>
      </c>
      <c r="H113" s="165">
        <v>65</v>
      </c>
      <c r="I113" s="166"/>
      <c r="L113" s="162"/>
      <c r="M113" s="167"/>
      <c r="T113" s="168"/>
      <c r="AT113" s="163" t="s">
        <v>182</v>
      </c>
      <c r="AU113" s="163" t="s">
        <v>21</v>
      </c>
      <c r="AV113" s="13" t="s">
        <v>187</v>
      </c>
      <c r="AW113" s="13" t="s">
        <v>42</v>
      </c>
      <c r="AX113" s="13" t="s">
        <v>90</v>
      </c>
      <c r="AY113" s="163" t="s">
        <v>168</v>
      </c>
    </row>
    <row r="114" spans="2:65" s="11" customFormat="1" ht="22.8" customHeight="1">
      <c r="B114" s="120"/>
      <c r="D114" s="121" t="s">
        <v>81</v>
      </c>
      <c r="E114" s="130" t="s">
        <v>208</v>
      </c>
      <c r="F114" s="130" t="s">
        <v>583</v>
      </c>
      <c r="I114" s="123"/>
      <c r="J114" s="131">
        <f>BK114</f>
        <v>0</v>
      </c>
      <c r="L114" s="120"/>
      <c r="M114" s="125"/>
      <c r="P114" s="126">
        <f>SUM(P115:P120)</f>
        <v>0</v>
      </c>
      <c r="R114" s="126">
        <f>SUM(R115:R120)</f>
        <v>5.4899999999999997E-2</v>
      </c>
      <c r="T114" s="127">
        <f>SUM(T115:T120)</f>
        <v>0</v>
      </c>
      <c r="AR114" s="121" t="s">
        <v>90</v>
      </c>
      <c r="AT114" s="128" t="s">
        <v>81</v>
      </c>
      <c r="AU114" s="128" t="s">
        <v>90</v>
      </c>
      <c r="AY114" s="121" t="s">
        <v>168</v>
      </c>
      <c r="BK114" s="129">
        <f>SUM(BK115:BK120)</f>
        <v>0</v>
      </c>
    </row>
    <row r="115" spans="2:65" s="1" customFormat="1" ht="33" customHeight="1">
      <c r="B115" s="33"/>
      <c r="C115" s="132" t="s">
        <v>195</v>
      </c>
      <c r="D115" s="132" t="s">
        <v>171</v>
      </c>
      <c r="E115" s="133" t="s">
        <v>1021</v>
      </c>
      <c r="F115" s="134" t="s">
        <v>1022</v>
      </c>
      <c r="G115" s="135" t="s">
        <v>267</v>
      </c>
      <c r="H115" s="136">
        <v>90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6.0999999999999997E-4</v>
      </c>
      <c r="R115" s="141">
        <f>Q115*H115</f>
        <v>5.4899999999999997E-2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2792</v>
      </c>
    </row>
    <row r="116" spans="2:65" s="1" customFormat="1" ht="10.199999999999999">
      <c r="B116" s="33"/>
      <c r="D116" s="160" t="s">
        <v>256</v>
      </c>
      <c r="F116" s="161" t="s">
        <v>1024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1064</v>
      </c>
      <c r="F117" s="151" t="s">
        <v>1043</v>
      </c>
      <c r="H117" s="152">
        <v>90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16.5" customHeight="1">
      <c r="B118" s="33"/>
      <c r="C118" s="132" t="s">
        <v>200</v>
      </c>
      <c r="D118" s="132" t="s">
        <v>171</v>
      </c>
      <c r="E118" s="133" t="s">
        <v>1093</v>
      </c>
      <c r="F118" s="134" t="s">
        <v>1094</v>
      </c>
      <c r="G118" s="135" t="s">
        <v>267</v>
      </c>
      <c r="H118" s="136">
        <v>90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2793</v>
      </c>
    </row>
    <row r="119" spans="2:65" s="1" customFormat="1" ht="10.199999999999999">
      <c r="B119" s="33"/>
      <c r="D119" s="160" t="s">
        <v>256</v>
      </c>
      <c r="F119" s="161" t="s">
        <v>1096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2794</v>
      </c>
      <c r="H120" s="152">
        <v>90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1" customFormat="1" ht="22.8" customHeight="1">
      <c r="B121" s="120"/>
      <c r="D121" s="121" t="s">
        <v>81</v>
      </c>
      <c r="E121" s="130" t="s">
        <v>594</v>
      </c>
      <c r="F121" s="130" t="s">
        <v>595</v>
      </c>
      <c r="I121" s="123"/>
      <c r="J121" s="131">
        <f>BK121</f>
        <v>0</v>
      </c>
      <c r="L121" s="120"/>
      <c r="M121" s="125"/>
      <c r="P121" s="126">
        <f>SUM(P122:P134)</f>
        <v>0</v>
      </c>
      <c r="R121" s="126">
        <f>SUM(R122:R134)</f>
        <v>0</v>
      </c>
      <c r="T121" s="127">
        <f>SUM(T122:T134)</f>
        <v>0</v>
      </c>
      <c r="AR121" s="121" t="s">
        <v>90</v>
      </c>
      <c r="AT121" s="128" t="s">
        <v>81</v>
      </c>
      <c r="AU121" s="128" t="s">
        <v>90</v>
      </c>
      <c r="AY121" s="121" t="s">
        <v>168</v>
      </c>
      <c r="BK121" s="129">
        <f>SUM(BK122:BK134)</f>
        <v>0</v>
      </c>
    </row>
    <row r="122" spans="2:65" s="1" customFormat="1" ht="24.15" customHeight="1">
      <c r="B122" s="33"/>
      <c r="C122" s="132" t="s">
        <v>204</v>
      </c>
      <c r="D122" s="132" t="s">
        <v>171</v>
      </c>
      <c r="E122" s="133" t="s">
        <v>597</v>
      </c>
      <c r="F122" s="134" t="s">
        <v>598</v>
      </c>
      <c r="G122" s="135" t="s">
        <v>365</v>
      </c>
      <c r="H122" s="136">
        <v>56.615000000000002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2795</v>
      </c>
    </row>
    <row r="123" spans="2:65" s="1" customFormat="1" ht="10.199999999999999">
      <c r="B123" s="33"/>
      <c r="D123" s="160" t="s">
        <v>256</v>
      </c>
      <c r="F123" s="161" t="s">
        <v>600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" customFormat="1" ht="24.15" customHeight="1">
      <c r="B124" s="33"/>
      <c r="C124" s="132" t="s">
        <v>208</v>
      </c>
      <c r="D124" s="132" t="s">
        <v>171</v>
      </c>
      <c r="E124" s="133" t="s">
        <v>603</v>
      </c>
      <c r="F124" s="134" t="s">
        <v>604</v>
      </c>
      <c r="G124" s="135" t="s">
        <v>365</v>
      </c>
      <c r="H124" s="136">
        <v>226.46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2796</v>
      </c>
    </row>
    <row r="125" spans="2:65" s="1" customFormat="1" ht="10.199999999999999">
      <c r="B125" s="33"/>
      <c r="D125" s="160" t="s">
        <v>256</v>
      </c>
      <c r="F125" s="161" t="s">
        <v>606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F126" s="151" t="s">
        <v>2797</v>
      </c>
      <c r="H126" s="152">
        <v>226.46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</v>
      </c>
      <c r="AX126" s="12" t="s">
        <v>90</v>
      </c>
      <c r="AY126" s="150" t="s">
        <v>168</v>
      </c>
    </row>
    <row r="127" spans="2:65" s="1" customFormat="1" ht="24.15" customHeight="1">
      <c r="B127" s="33"/>
      <c r="C127" s="132" t="s">
        <v>214</v>
      </c>
      <c r="D127" s="132" t="s">
        <v>171</v>
      </c>
      <c r="E127" s="133" t="s">
        <v>609</v>
      </c>
      <c r="F127" s="134" t="s">
        <v>364</v>
      </c>
      <c r="G127" s="135" t="s">
        <v>365</v>
      </c>
      <c r="H127" s="136">
        <v>28.6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2798</v>
      </c>
    </row>
    <row r="128" spans="2:65" s="1" customFormat="1" ht="10.199999999999999">
      <c r="B128" s="33"/>
      <c r="D128" s="160" t="s">
        <v>256</v>
      </c>
      <c r="F128" s="161" t="s">
        <v>611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2799</v>
      </c>
      <c r="H129" s="152">
        <v>28.6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219</v>
      </c>
      <c r="D130" s="132" t="s">
        <v>171</v>
      </c>
      <c r="E130" s="133" t="s">
        <v>1056</v>
      </c>
      <c r="F130" s="134" t="s">
        <v>1057</v>
      </c>
      <c r="G130" s="135" t="s">
        <v>365</v>
      </c>
      <c r="H130" s="136">
        <v>28.015000000000001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2800</v>
      </c>
    </row>
    <row r="131" spans="2:65" s="1" customFormat="1" ht="10.199999999999999">
      <c r="B131" s="33"/>
      <c r="D131" s="160" t="s">
        <v>256</v>
      </c>
      <c r="F131" s="161" t="s">
        <v>1059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2801</v>
      </c>
      <c r="H132" s="152">
        <v>20.54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82</v>
      </c>
      <c r="AY132" s="150" t="s">
        <v>168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2802</v>
      </c>
      <c r="H133" s="152">
        <v>7.4749999999999996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82</v>
      </c>
      <c r="AY133" s="150" t="s">
        <v>168</v>
      </c>
    </row>
    <row r="134" spans="2:65" s="13" customFormat="1" ht="10.199999999999999">
      <c r="B134" s="162"/>
      <c r="D134" s="145" t="s">
        <v>182</v>
      </c>
      <c r="E134" s="163" t="s">
        <v>44</v>
      </c>
      <c r="F134" s="164" t="s">
        <v>264</v>
      </c>
      <c r="H134" s="165">
        <v>28.015000000000001</v>
      </c>
      <c r="I134" s="166"/>
      <c r="L134" s="162"/>
      <c r="M134" s="167"/>
      <c r="T134" s="168"/>
      <c r="AT134" s="163" t="s">
        <v>182</v>
      </c>
      <c r="AU134" s="163" t="s">
        <v>21</v>
      </c>
      <c r="AV134" s="13" t="s">
        <v>187</v>
      </c>
      <c r="AW134" s="13" t="s">
        <v>42</v>
      </c>
      <c r="AX134" s="13" t="s">
        <v>90</v>
      </c>
      <c r="AY134" s="163" t="s">
        <v>168</v>
      </c>
    </row>
    <row r="135" spans="2:65" s="11" customFormat="1" ht="22.8" customHeight="1">
      <c r="B135" s="120"/>
      <c r="D135" s="121" t="s">
        <v>81</v>
      </c>
      <c r="E135" s="130" t="s">
        <v>612</v>
      </c>
      <c r="F135" s="130" t="s">
        <v>613</v>
      </c>
      <c r="I135" s="123"/>
      <c r="J135" s="131">
        <f>BK135</f>
        <v>0</v>
      </c>
      <c r="L135" s="120"/>
      <c r="M135" s="125"/>
      <c r="P135" s="126">
        <f>SUM(P136:P137)</f>
        <v>0</v>
      </c>
      <c r="R135" s="126">
        <f>SUM(R136:R137)</f>
        <v>0</v>
      </c>
      <c r="T135" s="127">
        <f>SUM(T136:T137)</f>
        <v>0</v>
      </c>
      <c r="AR135" s="121" t="s">
        <v>90</v>
      </c>
      <c r="AT135" s="128" t="s">
        <v>81</v>
      </c>
      <c r="AU135" s="128" t="s">
        <v>90</v>
      </c>
      <c r="AY135" s="121" t="s">
        <v>168</v>
      </c>
      <c r="BK135" s="129">
        <f>SUM(BK136:BK137)</f>
        <v>0</v>
      </c>
    </row>
    <row r="136" spans="2:65" s="1" customFormat="1" ht="24.15" customHeight="1">
      <c r="B136" s="33"/>
      <c r="C136" s="132" t="s">
        <v>8</v>
      </c>
      <c r="D136" s="132" t="s">
        <v>171</v>
      </c>
      <c r="E136" s="133" t="s">
        <v>1105</v>
      </c>
      <c r="F136" s="134" t="s">
        <v>1106</v>
      </c>
      <c r="G136" s="135" t="s">
        <v>365</v>
      </c>
      <c r="H136" s="136">
        <v>5.6000000000000001E-2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2803</v>
      </c>
    </row>
    <row r="137" spans="2:65" s="1" customFormat="1" ht="10.199999999999999">
      <c r="B137" s="33"/>
      <c r="D137" s="160" t="s">
        <v>256</v>
      </c>
      <c r="F137" s="161" t="s">
        <v>1108</v>
      </c>
      <c r="I137" s="147"/>
      <c r="L137" s="33"/>
      <c r="M137" s="186"/>
      <c r="N137" s="187"/>
      <c r="O137" s="187"/>
      <c r="P137" s="187"/>
      <c r="Q137" s="187"/>
      <c r="R137" s="187"/>
      <c r="S137" s="187"/>
      <c r="T137" s="188"/>
      <c r="AT137" s="17" t="s">
        <v>256</v>
      </c>
      <c r="AU137" s="17" t="s">
        <v>21</v>
      </c>
    </row>
    <row r="138" spans="2:65" s="1" customFormat="1" ht="6.9" customHeight="1">
      <c r="B138" s="42"/>
      <c r="C138" s="43"/>
      <c r="D138" s="43"/>
      <c r="E138" s="43"/>
      <c r="F138" s="43"/>
      <c r="G138" s="43"/>
      <c r="H138" s="43"/>
      <c r="I138" s="43"/>
      <c r="J138" s="43"/>
      <c r="K138" s="43"/>
      <c r="L138" s="33"/>
    </row>
  </sheetData>
  <sheetProtection algorithmName="SHA-512" hashValue="N8hzh3Pt1uWse5McE5IbRMcq4v4Sh82UN7mYTb4dO1TaGAa7jGSC58cuniyb1KFCZKyHGI3jJtfRMM2NaEA/+Q==" saltValue="rO4fJ4ULjsNYMSXAwq+uYQ49md0JQweIRrKNQM0MSw0zJbeHWGqLNHI/EnQvq9WD3QsugPYemopm7fYM1JQkKw==" spinCount="100000" sheet="1" objects="1" scenarios="1" formatColumns="0" formatRows="0" autoFilter="0"/>
  <autoFilter ref="C90:K137" xr:uid="{00000000-0009-0000-0000-00000D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D00-000000000000}"/>
    <hyperlink ref="F100" r:id="rId2" xr:uid="{00000000-0004-0000-0D00-000001000000}"/>
    <hyperlink ref="F103" r:id="rId3" xr:uid="{00000000-0004-0000-0D00-000002000000}"/>
    <hyperlink ref="F108" r:id="rId4" xr:uid="{00000000-0004-0000-0D00-000003000000}"/>
    <hyperlink ref="F111" r:id="rId5" xr:uid="{00000000-0004-0000-0D00-000004000000}"/>
    <hyperlink ref="F116" r:id="rId6" xr:uid="{00000000-0004-0000-0D00-000005000000}"/>
    <hyperlink ref="F119" r:id="rId7" xr:uid="{00000000-0004-0000-0D00-000006000000}"/>
    <hyperlink ref="F123" r:id="rId8" xr:uid="{00000000-0004-0000-0D00-000007000000}"/>
    <hyperlink ref="F125" r:id="rId9" xr:uid="{00000000-0004-0000-0D00-000008000000}"/>
    <hyperlink ref="F128" r:id="rId10" xr:uid="{00000000-0004-0000-0D00-000009000000}"/>
    <hyperlink ref="F131" r:id="rId11" xr:uid="{00000000-0004-0000-0D00-00000A000000}"/>
    <hyperlink ref="F137" r:id="rId12" xr:uid="{00000000-0004-0000-0D00-00000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1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91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s="1" customFormat="1" ht="12" customHeight="1">
      <c r="B8" s="33"/>
      <c r="D8" s="27" t="s">
        <v>143</v>
      </c>
      <c r="L8" s="33"/>
    </row>
    <row r="9" spans="2:46" s="1" customFormat="1" ht="16.5" customHeight="1">
      <c r="B9" s="33"/>
      <c r="E9" s="291" t="s">
        <v>144</v>
      </c>
      <c r="F9" s="329"/>
      <c r="G9" s="329"/>
      <c r="H9" s="329"/>
      <c r="L9" s="33"/>
    </row>
    <row r="10" spans="2:46" s="1" customFormat="1" ht="10.199999999999999">
      <c r="B10" s="33"/>
      <c r="L10" s="33"/>
    </row>
    <row r="11" spans="2:46" s="1" customFormat="1" ht="12" customHeight="1">
      <c r="B11" s="33"/>
      <c r="D11" s="27" t="s">
        <v>18</v>
      </c>
      <c r="F11" s="25" t="s">
        <v>92</v>
      </c>
      <c r="I11" s="27" t="s">
        <v>20</v>
      </c>
      <c r="J11" s="25" t="s">
        <v>44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16. 2. 2021</v>
      </c>
      <c r="L12" s="33"/>
    </row>
    <row r="13" spans="2:46" s="1" customFormat="1" ht="10.8" customHeight="1">
      <c r="B13" s="33"/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30" t="str">
        <f>'Rekapitulace stavby'!E14</f>
        <v>Vyplň údaj</v>
      </c>
      <c r="F18" s="297"/>
      <c r="G18" s="297"/>
      <c r="H18" s="297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92"/>
      <c r="E27" s="302" t="s">
        <v>44</v>
      </c>
      <c r="F27" s="302"/>
      <c r="G27" s="302"/>
      <c r="H27" s="302"/>
      <c r="L27" s="92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48</v>
      </c>
      <c r="J30" s="64">
        <f>ROUND(J83,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4">
        <f>ROUND((SUM(BE83:BE109)),  2)</f>
        <v>0</v>
      </c>
      <c r="I33" s="94">
        <v>0.21</v>
      </c>
      <c r="J33" s="84">
        <f>ROUND(((SUM(BE83:BE109))*I33),  2)</f>
        <v>0</v>
      </c>
      <c r="L33" s="33"/>
    </row>
    <row r="34" spans="2:12" s="1" customFormat="1" ht="14.4" customHeight="1">
      <c r="B34" s="33"/>
      <c r="E34" s="27" t="s">
        <v>54</v>
      </c>
      <c r="F34" s="84">
        <f>ROUND((SUM(BF83:BF109)),  2)</f>
        <v>0</v>
      </c>
      <c r="I34" s="94">
        <v>0.12</v>
      </c>
      <c r="J34" s="84">
        <f>ROUND(((SUM(BF83:BF109))*I34),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4">
        <f>ROUND((SUM(BG83:BG109)),  2)</f>
        <v>0</v>
      </c>
      <c r="I35" s="94">
        <v>0.21</v>
      </c>
      <c r="J35" s="84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4">
        <f>ROUND((SUM(BH83:BH109)),  2)</f>
        <v>0</v>
      </c>
      <c r="I36" s="94">
        <v>0.12</v>
      </c>
      <c r="J36" s="84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4">
        <f>ROUND((SUM(BI83:BI109)),  2)</f>
        <v>0</v>
      </c>
      <c r="I37" s="94">
        <v>0</v>
      </c>
      <c r="J37" s="84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5"/>
      <c r="D39" s="96" t="s">
        <v>58</v>
      </c>
      <c r="E39" s="55"/>
      <c r="F39" s="55"/>
      <c r="G39" s="97" t="s">
        <v>59</v>
      </c>
      <c r="H39" s="98" t="s">
        <v>60</v>
      </c>
      <c r="I39" s="55"/>
      <c r="J39" s="99">
        <f>SUM(J30:J37)</f>
        <v>0</v>
      </c>
      <c r="K39" s="100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145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27" t="str">
        <f>E7</f>
        <v>Rekonstrukce vodovodu a kanalizace Dolní Němčice - 2027</v>
      </c>
      <c r="F48" s="328"/>
      <c r="G48" s="328"/>
      <c r="H48" s="328"/>
      <c r="L48" s="33"/>
    </row>
    <row r="49" spans="2:47" s="1" customFormat="1" ht="12" customHeight="1">
      <c r="B49" s="33"/>
      <c r="C49" s="27" t="s">
        <v>143</v>
      </c>
      <c r="L49" s="33"/>
    </row>
    <row r="50" spans="2:47" s="1" customFormat="1" ht="16.5" customHeight="1">
      <c r="B50" s="33"/>
      <c r="E50" s="291" t="str">
        <f>E9</f>
        <v>VRN-00 - Vedlejší rozpočtové náklady</v>
      </c>
      <c r="F50" s="329"/>
      <c r="G50" s="329"/>
      <c r="H50" s="329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Dolní Němčice</v>
      </c>
      <c r="I52" s="27" t="s">
        <v>24</v>
      </c>
      <c r="J52" s="50" t="str">
        <f>IF(J12="","",J12)</f>
        <v>16. 2. 2021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Dačice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146</v>
      </c>
      <c r="D57" s="95"/>
      <c r="E57" s="95"/>
      <c r="F57" s="95"/>
      <c r="G57" s="95"/>
      <c r="H57" s="95"/>
      <c r="I57" s="95"/>
      <c r="J57" s="102" t="s">
        <v>147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103" t="s">
        <v>80</v>
      </c>
      <c r="J59" s="64">
        <f>J83</f>
        <v>0</v>
      </c>
      <c r="L59" s="33"/>
      <c r="AU59" s="17" t="s">
        <v>148</v>
      </c>
    </row>
    <row r="60" spans="2:47" s="8" customFormat="1" ht="24.9" customHeight="1">
      <c r="B60" s="104"/>
      <c r="D60" s="105" t="s">
        <v>149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9" customFormat="1" ht="19.95" customHeight="1">
      <c r="B61" s="108"/>
      <c r="D61" s="109" t="s">
        <v>150</v>
      </c>
      <c r="E61" s="110"/>
      <c r="F61" s="110"/>
      <c r="G61" s="110"/>
      <c r="H61" s="110"/>
      <c r="I61" s="110"/>
      <c r="J61" s="111">
        <f>J85</f>
        <v>0</v>
      </c>
      <c r="L61" s="108"/>
    </row>
    <row r="62" spans="2:47" s="9" customFormat="1" ht="19.95" customHeight="1">
      <c r="B62" s="108"/>
      <c r="D62" s="109" t="s">
        <v>151</v>
      </c>
      <c r="E62" s="110"/>
      <c r="F62" s="110"/>
      <c r="G62" s="110"/>
      <c r="H62" s="110"/>
      <c r="I62" s="110"/>
      <c r="J62" s="111">
        <f>J104</f>
        <v>0</v>
      </c>
      <c r="L62" s="108"/>
    </row>
    <row r="63" spans="2:47" s="9" customFormat="1" ht="19.95" customHeight="1">
      <c r="B63" s="108"/>
      <c r="D63" s="109" t="s">
        <v>152</v>
      </c>
      <c r="E63" s="110"/>
      <c r="F63" s="110"/>
      <c r="G63" s="110"/>
      <c r="H63" s="110"/>
      <c r="I63" s="110"/>
      <c r="J63" s="111">
        <f>J107</f>
        <v>0</v>
      </c>
      <c r="L63" s="108"/>
    </row>
    <row r="64" spans="2:47" s="1" customFormat="1" ht="21.75" customHeight="1">
      <c r="B64" s="33"/>
      <c r="L64" s="33"/>
    </row>
    <row r="65" spans="2:12" s="1" customFormat="1" ht="6.9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" customHeight="1">
      <c r="B70" s="33"/>
      <c r="C70" s="21" t="s">
        <v>153</v>
      </c>
      <c r="L70" s="33"/>
    </row>
    <row r="71" spans="2:12" s="1" customFormat="1" ht="6.9" customHeight="1">
      <c r="B71" s="33"/>
      <c r="L71" s="33"/>
    </row>
    <row r="72" spans="2:12" s="1" customFormat="1" ht="12" customHeight="1">
      <c r="B72" s="33"/>
      <c r="C72" s="27" t="s">
        <v>16</v>
      </c>
      <c r="L72" s="33"/>
    </row>
    <row r="73" spans="2:12" s="1" customFormat="1" ht="16.5" customHeight="1">
      <c r="B73" s="33"/>
      <c r="E73" s="327" t="str">
        <f>E7</f>
        <v>Rekonstrukce vodovodu a kanalizace Dolní Němčice - 2027</v>
      </c>
      <c r="F73" s="328"/>
      <c r="G73" s="328"/>
      <c r="H73" s="328"/>
      <c r="L73" s="33"/>
    </row>
    <row r="74" spans="2:12" s="1" customFormat="1" ht="12" customHeight="1">
      <c r="B74" s="33"/>
      <c r="C74" s="27" t="s">
        <v>143</v>
      </c>
      <c r="L74" s="33"/>
    </row>
    <row r="75" spans="2:12" s="1" customFormat="1" ht="16.5" customHeight="1">
      <c r="B75" s="33"/>
      <c r="E75" s="291" t="str">
        <f>E9</f>
        <v>VRN-00 - Vedlejší rozpočtové náklady</v>
      </c>
      <c r="F75" s="329"/>
      <c r="G75" s="329"/>
      <c r="H75" s="329"/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Dolní Němčice</v>
      </c>
      <c r="I77" s="27" t="s">
        <v>24</v>
      </c>
      <c r="J77" s="50" t="str">
        <f>IF(J12="","",J12)</f>
        <v>16. 2. 2021</v>
      </c>
      <c r="L77" s="33"/>
    </row>
    <row r="78" spans="2:12" s="1" customFormat="1" ht="6.9" customHeight="1">
      <c r="B78" s="33"/>
      <c r="L78" s="33"/>
    </row>
    <row r="79" spans="2:12" s="1" customFormat="1" ht="15.15" customHeight="1">
      <c r="B79" s="33"/>
      <c r="C79" s="27" t="s">
        <v>30</v>
      </c>
      <c r="F79" s="25" t="str">
        <f>E15</f>
        <v>Město Dačice</v>
      </c>
      <c r="I79" s="27" t="s">
        <v>38</v>
      </c>
      <c r="J79" s="31" t="str">
        <f>E21</f>
        <v>VAK projekt s.r.o.</v>
      </c>
      <c r="L79" s="33"/>
    </row>
    <row r="80" spans="2:12" s="1" customFormat="1" ht="25.65" customHeight="1">
      <c r="B80" s="33"/>
      <c r="C80" s="27" t="s">
        <v>36</v>
      </c>
      <c r="F80" s="25" t="str">
        <f>IF(E18="","",E18)</f>
        <v>Vyplň údaj</v>
      </c>
      <c r="I80" s="27" t="s">
        <v>43</v>
      </c>
      <c r="J80" s="31" t="str">
        <f>E24</f>
        <v>Ing. Martina Zamlinská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2"/>
      <c r="C82" s="113" t="s">
        <v>154</v>
      </c>
      <c r="D82" s="114" t="s">
        <v>67</v>
      </c>
      <c r="E82" s="114" t="s">
        <v>63</v>
      </c>
      <c r="F82" s="114" t="s">
        <v>64</v>
      </c>
      <c r="G82" s="114" t="s">
        <v>155</v>
      </c>
      <c r="H82" s="114" t="s">
        <v>156</v>
      </c>
      <c r="I82" s="114" t="s">
        <v>157</v>
      </c>
      <c r="J82" s="114" t="s">
        <v>147</v>
      </c>
      <c r="K82" s="115" t="s">
        <v>158</v>
      </c>
      <c r="L82" s="112"/>
      <c r="M82" s="57" t="s">
        <v>44</v>
      </c>
      <c r="N82" s="58" t="s">
        <v>52</v>
      </c>
      <c r="O82" s="58" t="s">
        <v>159</v>
      </c>
      <c r="P82" s="58" t="s">
        <v>160</v>
      </c>
      <c r="Q82" s="58" t="s">
        <v>161</v>
      </c>
      <c r="R82" s="58" t="s">
        <v>162</v>
      </c>
      <c r="S82" s="58" t="s">
        <v>163</v>
      </c>
      <c r="T82" s="59" t="s">
        <v>164</v>
      </c>
    </row>
    <row r="83" spans="2:65" s="1" customFormat="1" ht="22.8" customHeight="1">
      <c r="B83" s="33"/>
      <c r="C83" s="62" t="s">
        <v>165</v>
      </c>
      <c r="J83" s="116">
        <f>BK83</f>
        <v>0</v>
      </c>
      <c r="L83" s="33"/>
      <c r="M83" s="60"/>
      <c r="N83" s="51"/>
      <c r="O83" s="51"/>
      <c r="P83" s="117">
        <f>P84</f>
        <v>0</v>
      </c>
      <c r="Q83" s="51"/>
      <c r="R83" s="117">
        <f>R84</f>
        <v>0</v>
      </c>
      <c r="S83" s="51"/>
      <c r="T83" s="118">
        <f>T84</f>
        <v>0</v>
      </c>
      <c r="AT83" s="17" t="s">
        <v>81</v>
      </c>
      <c r="AU83" s="17" t="s">
        <v>148</v>
      </c>
      <c r="BK83" s="119">
        <f>BK84</f>
        <v>0</v>
      </c>
    </row>
    <row r="84" spans="2:65" s="11" customFormat="1" ht="25.95" customHeight="1">
      <c r="B84" s="120"/>
      <c r="D84" s="121" t="s">
        <v>81</v>
      </c>
      <c r="E84" s="122" t="s">
        <v>166</v>
      </c>
      <c r="F84" s="122" t="s">
        <v>88</v>
      </c>
      <c r="I84" s="123"/>
      <c r="J84" s="124">
        <f>BK84</f>
        <v>0</v>
      </c>
      <c r="L84" s="120"/>
      <c r="M84" s="125"/>
      <c r="P84" s="126">
        <f>P85+P104+P107</f>
        <v>0</v>
      </c>
      <c r="R84" s="126">
        <f>R85+R104+R107</f>
        <v>0</v>
      </c>
      <c r="T84" s="127">
        <f>T85+T104+T107</f>
        <v>0</v>
      </c>
      <c r="AR84" s="121" t="s">
        <v>167</v>
      </c>
      <c r="AT84" s="128" t="s">
        <v>81</v>
      </c>
      <c r="AU84" s="128" t="s">
        <v>82</v>
      </c>
      <c r="AY84" s="121" t="s">
        <v>168</v>
      </c>
      <c r="BK84" s="129">
        <f>BK85+BK104+BK107</f>
        <v>0</v>
      </c>
    </row>
    <row r="85" spans="2:65" s="11" customFormat="1" ht="22.8" customHeight="1">
      <c r="B85" s="120"/>
      <c r="D85" s="121" t="s">
        <v>81</v>
      </c>
      <c r="E85" s="130" t="s">
        <v>169</v>
      </c>
      <c r="F85" s="130" t="s">
        <v>170</v>
      </c>
      <c r="I85" s="123"/>
      <c r="J85" s="131">
        <f>BK85</f>
        <v>0</v>
      </c>
      <c r="L85" s="120"/>
      <c r="M85" s="125"/>
      <c r="P85" s="126">
        <f>SUM(P86:P103)</f>
        <v>0</v>
      </c>
      <c r="R85" s="126">
        <f>SUM(R86:R103)</f>
        <v>0</v>
      </c>
      <c r="T85" s="127">
        <f>SUM(T86:T103)</f>
        <v>0</v>
      </c>
      <c r="AR85" s="121" t="s">
        <v>167</v>
      </c>
      <c r="AT85" s="128" t="s">
        <v>81</v>
      </c>
      <c r="AU85" s="128" t="s">
        <v>90</v>
      </c>
      <c r="AY85" s="121" t="s">
        <v>168</v>
      </c>
      <c r="BK85" s="129">
        <f>SUM(BK86:BK103)</f>
        <v>0</v>
      </c>
    </row>
    <row r="86" spans="2:65" s="1" customFormat="1" ht="16.5" customHeight="1">
      <c r="B86" s="33"/>
      <c r="C86" s="132" t="s">
        <v>90</v>
      </c>
      <c r="D86" s="132" t="s">
        <v>171</v>
      </c>
      <c r="E86" s="133" t="s">
        <v>172</v>
      </c>
      <c r="F86" s="134" t="s">
        <v>173</v>
      </c>
      <c r="G86" s="135" t="s">
        <v>174</v>
      </c>
      <c r="H86" s="136">
        <v>1</v>
      </c>
      <c r="I86" s="137"/>
      <c r="J86" s="138">
        <f>ROUND(I86*H86,2)</f>
        <v>0</v>
      </c>
      <c r="K86" s="134" t="s">
        <v>44</v>
      </c>
      <c r="L86" s="33"/>
      <c r="M86" s="139" t="s">
        <v>44</v>
      </c>
      <c r="N86" s="140" t="s">
        <v>53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43" t="s">
        <v>175</v>
      </c>
      <c r="AT86" s="143" t="s">
        <v>171</v>
      </c>
      <c r="AU86" s="143" t="s">
        <v>21</v>
      </c>
      <c r="AY86" s="17" t="s">
        <v>168</v>
      </c>
      <c r="BE86" s="144">
        <f>IF(N86="základní",J86,0)</f>
        <v>0</v>
      </c>
      <c r="BF86" s="144">
        <f>IF(N86="snížená",J86,0)</f>
        <v>0</v>
      </c>
      <c r="BG86" s="144">
        <f>IF(N86="zákl. přenesená",J86,0)</f>
        <v>0</v>
      </c>
      <c r="BH86" s="144">
        <f>IF(N86="sníž. přenesená",J86,0)</f>
        <v>0</v>
      </c>
      <c r="BI86" s="144">
        <f>IF(N86="nulová",J86,0)</f>
        <v>0</v>
      </c>
      <c r="BJ86" s="17" t="s">
        <v>90</v>
      </c>
      <c r="BK86" s="144">
        <f>ROUND(I86*H86,2)</f>
        <v>0</v>
      </c>
      <c r="BL86" s="17" t="s">
        <v>175</v>
      </c>
      <c r="BM86" s="143" t="s">
        <v>176</v>
      </c>
    </row>
    <row r="87" spans="2:65" s="1" customFormat="1" ht="19.2">
      <c r="B87" s="33"/>
      <c r="D87" s="145" t="s">
        <v>177</v>
      </c>
      <c r="F87" s="146" t="s">
        <v>178</v>
      </c>
      <c r="I87" s="147"/>
      <c r="L87" s="33"/>
      <c r="M87" s="148"/>
      <c r="T87" s="54"/>
      <c r="AT87" s="17" t="s">
        <v>177</v>
      </c>
      <c r="AU87" s="17" t="s">
        <v>21</v>
      </c>
    </row>
    <row r="88" spans="2:65" s="1" customFormat="1" ht="16.5" customHeight="1">
      <c r="B88" s="33"/>
      <c r="C88" s="132" t="s">
        <v>21</v>
      </c>
      <c r="D88" s="132" t="s">
        <v>171</v>
      </c>
      <c r="E88" s="133" t="s">
        <v>179</v>
      </c>
      <c r="F88" s="134" t="s">
        <v>180</v>
      </c>
      <c r="G88" s="135" t="s">
        <v>174</v>
      </c>
      <c r="H88" s="136">
        <v>1</v>
      </c>
      <c r="I88" s="137"/>
      <c r="J88" s="138">
        <f>ROUND(I88*H88,2)</f>
        <v>0</v>
      </c>
      <c r="K88" s="134" t="s">
        <v>44</v>
      </c>
      <c r="L88" s="33"/>
      <c r="M88" s="139" t="s">
        <v>44</v>
      </c>
      <c r="N88" s="140" t="s">
        <v>53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175</v>
      </c>
      <c r="AT88" s="143" t="s">
        <v>171</v>
      </c>
      <c r="AU88" s="143" t="s">
        <v>21</v>
      </c>
      <c r="AY88" s="17" t="s">
        <v>168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7" t="s">
        <v>90</v>
      </c>
      <c r="BK88" s="144">
        <f>ROUND(I88*H88,2)</f>
        <v>0</v>
      </c>
      <c r="BL88" s="17" t="s">
        <v>175</v>
      </c>
      <c r="BM88" s="143" t="s">
        <v>181</v>
      </c>
    </row>
    <row r="89" spans="2:65" s="12" customFormat="1" ht="10.199999999999999">
      <c r="B89" s="149"/>
      <c r="D89" s="145" t="s">
        <v>182</v>
      </c>
      <c r="E89" s="150" t="s">
        <v>44</v>
      </c>
      <c r="F89" s="151" t="s">
        <v>90</v>
      </c>
      <c r="H89" s="152">
        <v>1</v>
      </c>
      <c r="I89" s="153"/>
      <c r="L89" s="149"/>
      <c r="M89" s="154"/>
      <c r="T89" s="155"/>
      <c r="AT89" s="150" t="s">
        <v>182</v>
      </c>
      <c r="AU89" s="150" t="s">
        <v>21</v>
      </c>
      <c r="AV89" s="12" t="s">
        <v>21</v>
      </c>
      <c r="AW89" s="12" t="s">
        <v>42</v>
      </c>
      <c r="AX89" s="12" t="s">
        <v>90</v>
      </c>
      <c r="AY89" s="150" t="s">
        <v>168</v>
      </c>
    </row>
    <row r="90" spans="2:65" s="1" customFormat="1" ht="16.5" customHeight="1">
      <c r="B90" s="33"/>
      <c r="C90" s="132" t="s">
        <v>183</v>
      </c>
      <c r="D90" s="132" t="s">
        <v>171</v>
      </c>
      <c r="E90" s="133" t="s">
        <v>184</v>
      </c>
      <c r="F90" s="134" t="s">
        <v>185</v>
      </c>
      <c r="G90" s="135" t="s">
        <v>174</v>
      </c>
      <c r="H90" s="136">
        <v>1</v>
      </c>
      <c r="I90" s="137"/>
      <c r="J90" s="138">
        <f>ROUND(I90*H90,2)</f>
        <v>0</v>
      </c>
      <c r="K90" s="134" t="s">
        <v>44</v>
      </c>
      <c r="L90" s="33"/>
      <c r="M90" s="139" t="s">
        <v>44</v>
      </c>
      <c r="N90" s="140" t="s">
        <v>53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175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175</v>
      </c>
      <c r="BM90" s="143" t="s">
        <v>186</v>
      </c>
    </row>
    <row r="91" spans="2:65" s="1" customFormat="1" ht="21.75" customHeight="1">
      <c r="B91" s="33"/>
      <c r="C91" s="132" t="s">
        <v>187</v>
      </c>
      <c r="D91" s="132" t="s">
        <v>171</v>
      </c>
      <c r="E91" s="133" t="s">
        <v>188</v>
      </c>
      <c r="F91" s="134" t="s">
        <v>189</v>
      </c>
      <c r="G91" s="135" t="s">
        <v>174</v>
      </c>
      <c r="H91" s="136">
        <v>1</v>
      </c>
      <c r="I91" s="137"/>
      <c r="J91" s="138">
        <f>ROUND(I91*H91,2)</f>
        <v>0</v>
      </c>
      <c r="K91" s="134" t="s">
        <v>44</v>
      </c>
      <c r="L91" s="33"/>
      <c r="M91" s="139" t="s">
        <v>44</v>
      </c>
      <c r="N91" s="140" t="s">
        <v>53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175</v>
      </c>
      <c r="AT91" s="143" t="s">
        <v>171</v>
      </c>
      <c r="AU91" s="143" t="s">
        <v>21</v>
      </c>
      <c r="AY91" s="17" t="s">
        <v>168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90</v>
      </c>
      <c r="BK91" s="144">
        <f>ROUND(I91*H91,2)</f>
        <v>0</v>
      </c>
      <c r="BL91" s="17" t="s">
        <v>175</v>
      </c>
      <c r="BM91" s="143" t="s">
        <v>190</v>
      </c>
    </row>
    <row r="92" spans="2:65" s="12" customFormat="1" ht="10.199999999999999">
      <c r="B92" s="149"/>
      <c r="D92" s="145" t="s">
        <v>182</v>
      </c>
      <c r="E92" s="150" t="s">
        <v>44</v>
      </c>
      <c r="F92" s="151" t="s">
        <v>90</v>
      </c>
      <c r="H92" s="152">
        <v>1</v>
      </c>
      <c r="I92" s="153"/>
      <c r="L92" s="149"/>
      <c r="M92" s="154"/>
      <c r="T92" s="155"/>
      <c r="AT92" s="150" t="s">
        <v>182</v>
      </c>
      <c r="AU92" s="150" t="s">
        <v>21</v>
      </c>
      <c r="AV92" s="12" t="s">
        <v>21</v>
      </c>
      <c r="AW92" s="12" t="s">
        <v>42</v>
      </c>
      <c r="AX92" s="12" t="s">
        <v>90</v>
      </c>
      <c r="AY92" s="150" t="s">
        <v>168</v>
      </c>
    </row>
    <row r="93" spans="2:65" s="1" customFormat="1" ht="16.5" customHeight="1">
      <c r="B93" s="33"/>
      <c r="C93" s="132" t="s">
        <v>167</v>
      </c>
      <c r="D93" s="132" t="s">
        <v>171</v>
      </c>
      <c r="E93" s="133" t="s">
        <v>191</v>
      </c>
      <c r="F93" s="134" t="s">
        <v>192</v>
      </c>
      <c r="G93" s="135" t="s">
        <v>174</v>
      </c>
      <c r="H93" s="136">
        <v>1</v>
      </c>
      <c r="I93" s="137"/>
      <c r="J93" s="138">
        <f>ROUND(I93*H93,2)</f>
        <v>0</v>
      </c>
      <c r="K93" s="134" t="s">
        <v>44</v>
      </c>
      <c r="L93" s="33"/>
      <c r="M93" s="139" t="s">
        <v>44</v>
      </c>
      <c r="N93" s="140" t="s">
        <v>53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175</v>
      </c>
      <c r="AT93" s="143" t="s">
        <v>171</v>
      </c>
      <c r="AU93" s="143" t="s">
        <v>21</v>
      </c>
      <c r="AY93" s="17" t="s">
        <v>168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7" t="s">
        <v>90</v>
      </c>
      <c r="BK93" s="144">
        <f>ROUND(I93*H93,2)</f>
        <v>0</v>
      </c>
      <c r="BL93" s="17" t="s">
        <v>175</v>
      </c>
      <c r="BM93" s="143" t="s">
        <v>193</v>
      </c>
    </row>
    <row r="94" spans="2:65" s="1" customFormat="1" ht="19.2">
      <c r="B94" s="33"/>
      <c r="D94" s="145" t="s">
        <v>177</v>
      </c>
      <c r="F94" s="146" t="s">
        <v>194</v>
      </c>
      <c r="I94" s="147"/>
      <c r="L94" s="33"/>
      <c r="M94" s="148"/>
      <c r="T94" s="54"/>
      <c r="AT94" s="17" t="s">
        <v>177</v>
      </c>
      <c r="AU94" s="17" t="s">
        <v>21</v>
      </c>
    </row>
    <row r="95" spans="2:65" s="1" customFormat="1" ht="16.5" customHeight="1">
      <c r="B95" s="33"/>
      <c r="C95" s="132" t="s">
        <v>195</v>
      </c>
      <c r="D95" s="132" t="s">
        <v>171</v>
      </c>
      <c r="E95" s="133" t="s">
        <v>196</v>
      </c>
      <c r="F95" s="134" t="s">
        <v>197</v>
      </c>
      <c r="G95" s="135" t="s">
        <v>174</v>
      </c>
      <c r="H95" s="136">
        <v>1</v>
      </c>
      <c r="I95" s="137"/>
      <c r="J95" s="138">
        <f>ROUND(I95*H95,2)</f>
        <v>0</v>
      </c>
      <c r="K95" s="134" t="s">
        <v>44</v>
      </c>
      <c r="L95" s="33"/>
      <c r="M95" s="139" t="s">
        <v>44</v>
      </c>
      <c r="N95" s="140" t="s">
        <v>53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175</v>
      </c>
      <c r="AT95" s="143" t="s">
        <v>171</v>
      </c>
      <c r="AU95" s="143" t="s">
        <v>21</v>
      </c>
      <c r="AY95" s="17" t="s">
        <v>168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7" t="s">
        <v>90</v>
      </c>
      <c r="BK95" s="144">
        <f>ROUND(I95*H95,2)</f>
        <v>0</v>
      </c>
      <c r="BL95" s="17" t="s">
        <v>175</v>
      </c>
      <c r="BM95" s="143" t="s">
        <v>198</v>
      </c>
    </row>
    <row r="96" spans="2:65" s="1" customFormat="1" ht="38.4">
      <c r="B96" s="33"/>
      <c r="D96" s="145" t="s">
        <v>177</v>
      </c>
      <c r="F96" s="146" t="s">
        <v>199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90</v>
      </c>
      <c r="H97" s="152">
        <v>1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90</v>
      </c>
      <c r="AY97" s="150" t="s">
        <v>168</v>
      </c>
    </row>
    <row r="98" spans="2:65" s="1" customFormat="1" ht="16.5" customHeight="1">
      <c r="B98" s="33"/>
      <c r="C98" s="132" t="s">
        <v>200</v>
      </c>
      <c r="D98" s="132" t="s">
        <v>171</v>
      </c>
      <c r="E98" s="133" t="s">
        <v>201</v>
      </c>
      <c r="F98" s="134" t="s">
        <v>202</v>
      </c>
      <c r="G98" s="135" t="s">
        <v>174</v>
      </c>
      <c r="H98" s="136">
        <v>1</v>
      </c>
      <c r="I98" s="137"/>
      <c r="J98" s="138">
        <f>ROUND(I98*H98,2)</f>
        <v>0</v>
      </c>
      <c r="K98" s="134" t="s">
        <v>44</v>
      </c>
      <c r="L98" s="33"/>
      <c r="M98" s="139" t="s">
        <v>44</v>
      </c>
      <c r="N98" s="140" t="s">
        <v>53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175</v>
      </c>
      <c r="AT98" s="143" t="s">
        <v>171</v>
      </c>
      <c r="AU98" s="143" t="s">
        <v>21</v>
      </c>
      <c r="AY98" s="17" t="s">
        <v>168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7" t="s">
        <v>90</v>
      </c>
      <c r="BK98" s="144">
        <f>ROUND(I98*H98,2)</f>
        <v>0</v>
      </c>
      <c r="BL98" s="17" t="s">
        <v>175</v>
      </c>
      <c r="BM98" s="143" t="s">
        <v>203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90</v>
      </c>
      <c r="H99" s="152">
        <v>1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16.5" customHeight="1">
      <c r="B100" s="33"/>
      <c r="C100" s="132" t="s">
        <v>204</v>
      </c>
      <c r="D100" s="132" t="s">
        <v>171</v>
      </c>
      <c r="E100" s="133" t="s">
        <v>205</v>
      </c>
      <c r="F100" s="134" t="s">
        <v>206</v>
      </c>
      <c r="G100" s="135" t="s">
        <v>174</v>
      </c>
      <c r="H100" s="136">
        <v>1</v>
      </c>
      <c r="I100" s="137"/>
      <c r="J100" s="138">
        <f>ROUND(I100*H100,2)</f>
        <v>0</v>
      </c>
      <c r="K100" s="134" t="s">
        <v>44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175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175</v>
      </c>
      <c r="BM100" s="143" t="s">
        <v>207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90</v>
      </c>
      <c r="H101" s="152">
        <v>1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16.5" customHeight="1">
      <c r="B102" s="33"/>
      <c r="C102" s="132" t="s">
        <v>208</v>
      </c>
      <c r="D102" s="132" t="s">
        <v>171</v>
      </c>
      <c r="E102" s="133" t="s">
        <v>209</v>
      </c>
      <c r="F102" s="134" t="s">
        <v>210</v>
      </c>
      <c r="G102" s="135" t="s">
        <v>174</v>
      </c>
      <c r="H102" s="136">
        <v>1</v>
      </c>
      <c r="I102" s="137"/>
      <c r="J102" s="138">
        <f>ROUND(I102*H102,2)</f>
        <v>0</v>
      </c>
      <c r="K102" s="134" t="s">
        <v>44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175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175</v>
      </c>
      <c r="BM102" s="143" t="s">
        <v>211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90</v>
      </c>
      <c r="H103" s="152">
        <v>1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90</v>
      </c>
      <c r="AY103" s="150" t="s">
        <v>168</v>
      </c>
    </row>
    <row r="104" spans="2:65" s="11" customFormat="1" ht="22.8" customHeight="1">
      <c r="B104" s="120"/>
      <c r="D104" s="121" t="s">
        <v>81</v>
      </c>
      <c r="E104" s="130" t="s">
        <v>212</v>
      </c>
      <c r="F104" s="130" t="s">
        <v>213</v>
      </c>
      <c r="I104" s="123"/>
      <c r="J104" s="131">
        <f>BK104</f>
        <v>0</v>
      </c>
      <c r="L104" s="120"/>
      <c r="M104" s="125"/>
      <c r="P104" s="126">
        <f>SUM(P105:P106)</f>
        <v>0</v>
      </c>
      <c r="R104" s="126">
        <f>SUM(R105:R106)</f>
        <v>0</v>
      </c>
      <c r="T104" s="127">
        <f>SUM(T105:T106)</f>
        <v>0</v>
      </c>
      <c r="AR104" s="121" t="s">
        <v>167</v>
      </c>
      <c r="AT104" s="128" t="s">
        <v>81</v>
      </c>
      <c r="AU104" s="128" t="s">
        <v>90</v>
      </c>
      <c r="AY104" s="121" t="s">
        <v>168</v>
      </c>
      <c r="BK104" s="129">
        <f>SUM(BK105:BK106)</f>
        <v>0</v>
      </c>
    </row>
    <row r="105" spans="2:65" s="1" customFormat="1" ht="16.5" customHeight="1">
      <c r="B105" s="33"/>
      <c r="C105" s="132" t="s">
        <v>214</v>
      </c>
      <c r="D105" s="132" t="s">
        <v>171</v>
      </c>
      <c r="E105" s="133" t="s">
        <v>215</v>
      </c>
      <c r="F105" s="134" t="s">
        <v>213</v>
      </c>
      <c r="G105" s="135" t="s">
        <v>174</v>
      </c>
      <c r="H105" s="136">
        <v>1</v>
      </c>
      <c r="I105" s="137"/>
      <c r="J105" s="138">
        <f>ROUND(I105*H105,2)</f>
        <v>0</v>
      </c>
      <c r="K105" s="134" t="s">
        <v>44</v>
      </c>
      <c r="L105" s="33"/>
      <c r="M105" s="139" t="s">
        <v>44</v>
      </c>
      <c r="N105" s="140" t="s">
        <v>53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175</v>
      </c>
      <c r="AT105" s="143" t="s">
        <v>171</v>
      </c>
      <c r="AU105" s="143" t="s">
        <v>21</v>
      </c>
      <c r="AY105" s="17" t="s">
        <v>168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90</v>
      </c>
      <c r="BK105" s="144">
        <f>ROUND(I105*H105,2)</f>
        <v>0</v>
      </c>
      <c r="BL105" s="17" t="s">
        <v>175</v>
      </c>
      <c r="BM105" s="143" t="s">
        <v>216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90</v>
      </c>
      <c r="H106" s="152">
        <v>1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1" customFormat="1" ht="22.8" customHeight="1">
      <c r="B107" s="120"/>
      <c r="D107" s="121" t="s">
        <v>81</v>
      </c>
      <c r="E107" s="130" t="s">
        <v>217</v>
      </c>
      <c r="F107" s="130" t="s">
        <v>218</v>
      </c>
      <c r="I107" s="123"/>
      <c r="J107" s="131">
        <f>BK107</f>
        <v>0</v>
      </c>
      <c r="L107" s="120"/>
      <c r="M107" s="125"/>
      <c r="P107" s="126">
        <f>SUM(P108:P109)</f>
        <v>0</v>
      </c>
      <c r="R107" s="126">
        <f>SUM(R108:R109)</f>
        <v>0</v>
      </c>
      <c r="T107" s="127">
        <f>SUM(T108:T109)</f>
        <v>0</v>
      </c>
      <c r="AR107" s="121" t="s">
        <v>167</v>
      </c>
      <c r="AT107" s="128" t="s">
        <v>81</v>
      </c>
      <c r="AU107" s="128" t="s">
        <v>90</v>
      </c>
      <c r="AY107" s="121" t="s">
        <v>168</v>
      </c>
      <c r="BK107" s="129">
        <f>SUM(BK108:BK109)</f>
        <v>0</v>
      </c>
    </row>
    <row r="108" spans="2:65" s="1" customFormat="1" ht="16.5" customHeight="1">
      <c r="B108" s="33"/>
      <c r="C108" s="132" t="s">
        <v>219</v>
      </c>
      <c r="D108" s="132" t="s">
        <v>171</v>
      </c>
      <c r="E108" s="133" t="s">
        <v>220</v>
      </c>
      <c r="F108" s="134" t="s">
        <v>221</v>
      </c>
      <c r="G108" s="135" t="s">
        <v>174</v>
      </c>
      <c r="H108" s="136">
        <v>1</v>
      </c>
      <c r="I108" s="137"/>
      <c r="J108" s="138">
        <f>ROUND(I108*H108,2)</f>
        <v>0</v>
      </c>
      <c r="K108" s="134" t="s">
        <v>44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175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175</v>
      </c>
      <c r="BM108" s="143" t="s">
        <v>222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90</v>
      </c>
      <c r="H109" s="152">
        <v>1</v>
      </c>
      <c r="I109" s="153"/>
      <c r="L109" s="149"/>
      <c r="M109" s="156"/>
      <c r="N109" s="157"/>
      <c r="O109" s="157"/>
      <c r="P109" s="157"/>
      <c r="Q109" s="157"/>
      <c r="R109" s="157"/>
      <c r="S109" s="157"/>
      <c r="T109" s="158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6.9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3"/>
    </row>
  </sheetData>
  <sheetProtection algorithmName="SHA-512" hashValue="YAaDCNNFi4BG7OAajS6TbCkZoZfnXXllLJQTvTroIys8kUugpBkoK3dI3gG43FhTuVU3VLOiZwOFvFvJRGKcTg==" saltValue="O7KpFcduvj48YWfA2wjtxIbbVZwTTGu2o2TpFSDcQkrPiH9MkVQCQvwori5oe5tRX9LUfrudq6L4Q9cq3wmRyQ==" spinCount="100000" sheet="1" objects="1" scenarios="1" formatColumns="0" formatRows="0" autoFilter="0"/>
  <autoFilter ref="C82:K109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30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140</v>
      </c>
      <c r="AZ2" s="159" t="s">
        <v>2804</v>
      </c>
      <c r="BA2" s="159" t="s">
        <v>2805</v>
      </c>
      <c r="BB2" s="159" t="s">
        <v>253</v>
      </c>
      <c r="BC2" s="159" t="s">
        <v>2806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2807</v>
      </c>
      <c r="BA3" s="159" t="s">
        <v>2808</v>
      </c>
      <c r="BB3" s="159" t="s">
        <v>253</v>
      </c>
      <c r="BC3" s="159" t="s">
        <v>2809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2810</v>
      </c>
      <c r="BA4" s="159" t="s">
        <v>2811</v>
      </c>
      <c r="BB4" s="159" t="s">
        <v>253</v>
      </c>
      <c r="BC4" s="159" t="s">
        <v>2812</v>
      </c>
      <c r="BD4" s="159" t="s">
        <v>21</v>
      </c>
    </row>
    <row r="5" spans="2:56" ht="6.9" customHeight="1">
      <c r="B5" s="20"/>
      <c r="L5" s="20"/>
      <c r="AZ5" s="159" t="s">
        <v>2813</v>
      </c>
      <c r="BA5" s="159" t="s">
        <v>2814</v>
      </c>
      <c r="BB5" s="159" t="s">
        <v>267</v>
      </c>
      <c r="BC5" s="159" t="s">
        <v>2815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2816</v>
      </c>
      <c r="BA6" s="159" t="s">
        <v>2817</v>
      </c>
      <c r="BB6" s="159" t="s">
        <v>253</v>
      </c>
      <c r="BC6" s="159" t="s">
        <v>526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  <c r="AZ7" s="159" t="s">
        <v>2818</v>
      </c>
      <c r="BA7" s="159" t="s">
        <v>2819</v>
      </c>
      <c r="BB7" s="159" t="s">
        <v>225</v>
      </c>
      <c r="BC7" s="159" t="s">
        <v>2820</v>
      </c>
      <c r="BD7" s="159" t="s">
        <v>21</v>
      </c>
    </row>
    <row r="8" spans="2:56" s="1" customFormat="1" ht="12" customHeight="1">
      <c r="B8" s="33"/>
      <c r="D8" s="27" t="s">
        <v>143</v>
      </c>
      <c r="L8" s="33"/>
      <c r="AZ8" s="159" t="s">
        <v>2821</v>
      </c>
      <c r="BA8" s="159" t="s">
        <v>2822</v>
      </c>
      <c r="BB8" s="159" t="s">
        <v>253</v>
      </c>
      <c r="BC8" s="159" t="s">
        <v>2823</v>
      </c>
      <c r="BD8" s="159" t="s">
        <v>21</v>
      </c>
    </row>
    <row r="9" spans="2:56" s="1" customFormat="1" ht="16.5" customHeight="1">
      <c r="B9" s="33"/>
      <c r="E9" s="291" t="s">
        <v>2824</v>
      </c>
      <c r="F9" s="329"/>
      <c r="G9" s="329"/>
      <c r="H9" s="329"/>
      <c r="L9" s="33"/>
      <c r="AZ9" s="159" t="s">
        <v>2825</v>
      </c>
      <c r="BA9" s="159" t="s">
        <v>233</v>
      </c>
      <c r="BB9" s="159" t="s">
        <v>225</v>
      </c>
      <c r="BC9" s="159" t="s">
        <v>2826</v>
      </c>
      <c r="BD9" s="159" t="s">
        <v>21</v>
      </c>
    </row>
    <row r="10" spans="2:56" s="1" customFormat="1" ht="10.199999999999999">
      <c r="B10" s="33"/>
      <c r="L10" s="33"/>
      <c r="AZ10" s="159" t="s">
        <v>227</v>
      </c>
      <c r="BA10" s="159" t="s">
        <v>2827</v>
      </c>
      <c r="BB10" s="159" t="s">
        <v>225</v>
      </c>
      <c r="BC10" s="159" t="s">
        <v>2828</v>
      </c>
      <c r="BD10" s="159" t="s">
        <v>21</v>
      </c>
    </row>
    <row r="11" spans="2:56" s="1" customFormat="1" ht="12" customHeight="1">
      <c r="B11" s="33"/>
      <c r="D11" s="27" t="s">
        <v>18</v>
      </c>
      <c r="F11" s="25" t="s">
        <v>141</v>
      </c>
      <c r="I11" s="27" t="s">
        <v>20</v>
      </c>
      <c r="J11" s="25" t="s">
        <v>21</v>
      </c>
      <c r="L11" s="33"/>
      <c r="AZ11" s="159" t="s">
        <v>2829</v>
      </c>
      <c r="BA11" s="159" t="s">
        <v>2830</v>
      </c>
      <c r="BB11" s="159" t="s">
        <v>225</v>
      </c>
      <c r="BC11" s="159" t="s">
        <v>2831</v>
      </c>
      <c r="BD11" s="159" t="s">
        <v>21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16. 2. 2021</v>
      </c>
      <c r="L12" s="33"/>
      <c r="AZ12" s="159" t="s">
        <v>2832</v>
      </c>
      <c r="BA12" s="159" t="s">
        <v>711</v>
      </c>
      <c r="BB12" s="159" t="s">
        <v>225</v>
      </c>
      <c r="BC12" s="159" t="s">
        <v>2833</v>
      </c>
      <c r="BD12" s="159" t="s">
        <v>21</v>
      </c>
    </row>
    <row r="13" spans="2:5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29</v>
      </c>
      <c r="L13" s="33"/>
      <c r="AZ13" s="159" t="s">
        <v>2834</v>
      </c>
      <c r="BA13" s="159" t="s">
        <v>2835</v>
      </c>
      <c r="BB13" s="159" t="s">
        <v>253</v>
      </c>
      <c r="BC13" s="159" t="s">
        <v>195</v>
      </c>
      <c r="BD13" s="159" t="s">
        <v>21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30" t="str">
        <f>'Rekapitulace stavby'!E14</f>
        <v>Vyplň údaj</v>
      </c>
      <c r="F18" s="297"/>
      <c r="G18" s="297"/>
      <c r="H18" s="297"/>
      <c r="I18" s="27" t="s">
        <v>34</v>
      </c>
      <c r="J18" s="28" t="str">
        <f>'Rekapitulace stavby'!AN14</f>
        <v>Vyplň údaj</v>
      </c>
      <c r="L18" s="33"/>
    </row>
    <row r="19" spans="2:12" s="1" customFormat="1" ht="6.9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">
        <v>44</v>
      </c>
      <c r="L23" s="33"/>
    </row>
    <row r="24" spans="2:12" s="1" customFormat="1" ht="18" customHeight="1">
      <c r="B24" s="33"/>
      <c r="E24" s="25" t="s">
        <v>45</v>
      </c>
      <c r="I24" s="27" t="s">
        <v>34</v>
      </c>
      <c r="J24" s="25" t="s">
        <v>44</v>
      </c>
      <c r="L24" s="33"/>
    </row>
    <row r="25" spans="2:12" s="1" customFormat="1" ht="6.9" customHeight="1">
      <c r="B25" s="33"/>
      <c r="L25" s="33"/>
    </row>
    <row r="26" spans="2:12" s="1" customFormat="1" ht="12" customHeight="1">
      <c r="B26" s="33"/>
      <c r="D26" s="27" t="s">
        <v>46</v>
      </c>
      <c r="L26" s="33"/>
    </row>
    <row r="27" spans="2:12" s="7" customFormat="1" ht="16.5" customHeight="1">
      <c r="B27" s="92"/>
      <c r="E27" s="302" t="s">
        <v>44</v>
      </c>
      <c r="F27" s="302"/>
      <c r="G27" s="302"/>
      <c r="H27" s="302"/>
      <c r="L27" s="92"/>
    </row>
    <row r="28" spans="2:12" s="1" customFormat="1" ht="6.9" customHeight="1">
      <c r="B28" s="33"/>
      <c r="L28" s="33"/>
    </row>
    <row r="29" spans="2:12" s="1" customFormat="1" ht="6.9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48</v>
      </c>
      <c r="J30" s="64">
        <f>ROUND(J88, 2)</f>
        <v>0</v>
      </c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" customHeight="1">
      <c r="B32" s="33"/>
      <c r="F32" s="36" t="s">
        <v>50</v>
      </c>
      <c r="I32" s="36" t="s">
        <v>49</v>
      </c>
      <c r="J32" s="36" t="s">
        <v>51</v>
      </c>
      <c r="L32" s="33"/>
    </row>
    <row r="33" spans="2:12" s="1" customFormat="1" ht="14.4" customHeight="1">
      <c r="B33" s="33"/>
      <c r="D33" s="53" t="s">
        <v>52</v>
      </c>
      <c r="E33" s="27" t="s">
        <v>53</v>
      </c>
      <c r="F33" s="84">
        <f>ROUND((SUM(BE88:BE300)),  2)</f>
        <v>0</v>
      </c>
      <c r="I33" s="94">
        <v>0.21</v>
      </c>
      <c r="J33" s="84">
        <f>ROUND(((SUM(BE88:BE300))*I33),  2)</f>
        <v>0</v>
      </c>
      <c r="L33" s="33"/>
    </row>
    <row r="34" spans="2:12" s="1" customFormat="1" ht="14.4" customHeight="1">
      <c r="B34" s="33"/>
      <c r="E34" s="27" t="s">
        <v>54</v>
      </c>
      <c r="F34" s="84">
        <f>ROUND((SUM(BF88:BF300)),  2)</f>
        <v>0</v>
      </c>
      <c r="I34" s="94">
        <v>0.12</v>
      </c>
      <c r="J34" s="84">
        <f>ROUND(((SUM(BF88:BF300))*I34),  2)</f>
        <v>0</v>
      </c>
      <c r="L34" s="33"/>
    </row>
    <row r="35" spans="2:12" s="1" customFormat="1" ht="14.4" hidden="1" customHeight="1">
      <c r="B35" s="33"/>
      <c r="E35" s="27" t="s">
        <v>55</v>
      </c>
      <c r="F35" s="84">
        <f>ROUND((SUM(BG88:BG300)),  2)</f>
        <v>0</v>
      </c>
      <c r="I35" s="94">
        <v>0.21</v>
      </c>
      <c r="J35" s="84">
        <f>0</f>
        <v>0</v>
      </c>
      <c r="L35" s="33"/>
    </row>
    <row r="36" spans="2:12" s="1" customFormat="1" ht="14.4" hidden="1" customHeight="1">
      <c r="B36" s="33"/>
      <c r="E36" s="27" t="s">
        <v>56</v>
      </c>
      <c r="F36" s="84">
        <f>ROUND((SUM(BH88:BH300)),  2)</f>
        <v>0</v>
      </c>
      <c r="I36" s="94">
        <v>0.12</v>
      </c>
      <c r="J36" s="84">
        <f>0</f>
        <v>0</v>
      </c>
      <c r="L36" s="33"/>
    </row>
    <row r="37" spans="2:12" s="1" customFormat="1" ht="14.4" hidden="1" customHeight="1">
      <c r="B37" s="33"/>
      <c r="E37" s="27" t="s">
        <v>57</v>
      </c>
      <c r="F37" s="84">
        <f>ROUND((SUM(BI88:BI300)),  2)</f>
        <v>0</v>
      </c>
      <c r="I37" s="94">
        <v>0</v>
      </c>
      <c r="J37" s="84">
        <f>0</f>
        <v>0</v>
      </c>
      <c r="L37" s="33"/>
    </row>
    <row r="38" spans="2:12" s="1" customFormat="1" ht="6.9" customHeight="1">
      <c r="B38" s="33"/>
      <c r="L38" s="33"/>
    </row>
    <row r="39" spans="2:12" s="1" customFormat="1" ht="25.35" customHeight="1">
      <c r="B39" s="33"/>
      <c r="C39" s="95"/>
      <c r="D39" s="96" t="s">
        <v>58</v>
      </c>
      <c r="E39" s="55"/>
      <c r="F39" s="55"/>
      <c r="G39" s="97" t="s">
        <v>59</v>
      </c>
      <c r="H39" s="98" t="s">
        <v>60</v>
      </c>
      <c r="I39" s="55"/>
      <c r="J39" s="99">
        <f>SUM(J30:J37)</f>
        <v>0</v>
      </c>
      <c r="K39" s="100"/>
      <c r="L39" s="33"/>
    </row>
    <row r="40" spans="2:12" s="1" customFormat="1" ht="14.4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" customHeight="1">
      <c r="B45" s="33"/>
      <c r="C45" s="21" t="s">
        <v>145</v>
      </c>
      <c r="L45" s="33"/>
    </row>
    <row r="46" spans="2:12" s="1" customFormat="1" ht="6.9" customHeight="1">
      <c r="B46" s="33"/>
      <c r="L46" s="33"/>
    </row>
    <row r="47" spans="2:12" s="1" customFormat="1" ht="12" customHeight="1">
      <c r="B47" s="33"/>
      <c r="C47" s="27" t="s">
        <v>16</v>
      </c>
      <c r="L47" s="33"/>
    </row>
    <row r="48" spans="2:12" s="1" customFormat="1" ht="16.5" customHeight="1">
      <c r="B48" s="33"/>
      <c r="E48" s="327" t="str">
        <f>E7</f>
        <v>Rekonstrukce vodovodu a kanalizace Dolní Němčice - 2027</v>
      </c>
      <c r="F48" s="328"/>
      <c r="G48" s="328"/>
      <c r="H48" s="328"/>
      <c r="L48" s="33"/>
    </row>
    <row r="49" spans="2:47" s="1" customFormat="1" ht="12" customHeight="1">
      <c r="B49" s="33"/>
      <c r="C49" s="27" t="s">
        <v>143</v>
      </c>
      <c r="L49" s="33"/>
    </row>
    <row r="50" spans="2:47" s="1" customFormat="1" ht="16.5" customHeight="1">
      <c r="B50" s="33"/>
      <c r="E50" s="291" t="str">
        <f>E9</f>
        <v>SO-01.1.2 - Kanalizační přípojky - neveřejná část</v>
      </c>
      <c r="F50" s="329"/>
      <c r="G50" s="329"/>
      <c r="H50" s="329"/>
      <c r="L50" s="33"/>
    </row>
    <row r="51" spans="2:47" s="1" customFormat="1" ht="6.9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Dolní Němčice</v>
      </c>
      <c r="I52" s="27" t="s">
        <v>24</v>
      </c>
      <c r="J52" s="50" t="str">
        <f>IF(J12="","",J12)</f>
        <v>16. 2. 2021</v>
      </c>
      <c r="L52" s="33"/>
    </row>
    <row r="53" spans="2:47" s="1" customFormat="1" ht="6.9" customHeight="1">
      <c r="B53" s="33"/>
      <c r="L53" s="33"/>
    </row>
    <row r="54" spans="2:47" s="1" customFormat="1" ht="15.15" customHeight="1">
      <c r="B54" s="33"/>
      <c r="C54" s="27" t="s">
        <v>30</v>
      </c>
      <c r="F54" s="25" t="str">
        <f>E15</f>
        <v>Město Dačice</v>
      </c>
      <c r="I54" s="27" t="s">
        <v>38</v>
      </c>
      <c r="J54" s="31" t="str">
        <f>E21</f>
        <v>VAK projekt s.r.o.</v>
      </c>
      <c r="L54" s="33"/>
    </row>
    <row r="55" spans="2:47" s="1" customFormat="1" ht="25.65" customHeight="1">
      <c r="B55" s="33"/>
      <c r="C55" s="27" t="s">
        <v>36</v>
      </c>
      <c r="F55" s="25" t="str">
        <f>IF(E18="","",E18)</f>
        <v>Vyplň údaj</v>
      </c>
      <c r="I55" s="27" t="s">
        <v>43</v>
      </c>
      <c r="J55" s="31" t="str">
        <f>E24</f>
        <v>Ing. Martina Zamlinská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146</v>
      </c>
      <c r="D57" s="95"/>
      <c r="E57" s="95"/>
      <c r="F57" s="95"/>
      <c r="G57" s="95"/>
      <c r="H57" s="95"/>
      <c r="I57" s="95"/>
      <c r="J57" s="102" t="s">
        <v>147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8" customHeight="1">
      <c r="B59" s="33"/>
      <c r="C59" s="103" t="s">
        <v>80</v>
      </c>
      <c r="J59" s="64">
        <f>J88</f>
        <v>0</v>
      </c>
      <c r="L59" s="33"/>
      <c r="AU59" s="17" t="s">
        <v>148</v>
      </c>
    </row>
    <row r="60" spans="2:47" s="8" customFormat="1" ht="24.9" customHeight="1">
      <c r="B60" s="104"/>
      <c r="D60" s="105" t="s">
        <v>239</v>
      </c>
      <c r="E60" s="106"/>
      <c r="F60" s="106"/>
      <c r="G60" s="106"/>
      <c r="H60" s="106"/>
      <c r="I60" s="106"/>
      <c r="J60" s="107">
        <f>J89</f>
        <v>0</v>
      </c>
      <c r="L60" s="104"/>
    </row>
    <row r="61" spans="2:47" s="9" customFormat="1" ht="19.95" customHeight="1">
      <c r="B61" s="108"/>
      <c r="D61" s="109" t="s">
        <v>240</v>
      </c>
      <c r="E61" s="110"/>
      <c r="F61" s="110"/>
      <c r="G61" s="110"/>
      <c r="H61" s="110"/>
      <c r="I61" s="110"/>
      <c r="J61" s="111">
        <f>J90</f>
        <v>0</v>
      </c>
      <c r="L61" s="108"/>
    </row>
    <row r="62" spans="2:47" s="9" customFormat="1" ht="19.95" customHeight="1">
      <c r="B62" s="108"/>
      <c r="D62" s="109" t="s">
        <v>241</v>
      </c>
      <c r="E62" s="110"/>
      <c r="F62" s="110"/>
      <c r="G62" s="110"/>
      <c r="H62" s="110"/>
      <c r="I62" s="110"/>
      <c r="J62" s="111">
        <f>J176</f>
        <v>0</v>
      </c>
      <c r="L62" s="108"/>
    </row>
    <row r="63" spans="2:47" s="9" customFormat="1" ht="19.95" customHeight="1">
      <c r="B63" s="108"/>
      <c r="D63" s="109" t="s">
        <v>242</v>
      </c>
      <c r="E63" s="110"/>
      <c r="F63" s="110"/>
      <c r="G63" s="110"/>
      <c r="H63" s="110"/>
      <c r="I63" s="110"/>
      <c r="J63" s="111">
        <f>J183</f>
        <v>0</v>
      </c>
      <c r="L63" s="108"/>
    </row>
    <row r="64" spans="2:47" s="9" customFormat="1" ht="19.95" customHeight="1">
      <c r="B64" s="108"/>
      <c r="D64" s="109" t="s">
        <v>243</v>
      </c>
      <c r="E64" s="110"/>
      <c r="F64" s="110"/>
      <c r="G64" s="110"/>
      <c r="H64" s="110"/>
      <c r="I64" s="110"/>
      <c r="J64" s="111">
        <f>J188</f>
        <v>0</v>
      </c>
      <c r="L64" s="108"/>
    </row>
    <row r="65" spans="2:12" s="9" customFormat="1" ht="19.95" customHeight="1">
      <c r="B65" s="108"/>
      <c r="D65" s="109" t="s">
        <v>244</v>
      </c>
      <c r="E65" s="110"/>
      <c r="F65" s="110"/>
      <c r="G65" s="110"/>
      <c r="H65" s="110"/>
      <c r="I65" s="110"/>
      <c r="J65" s="111">
        <f>J215</f>
        <v>0</v>
      </c>
      <c r="L65" s="108"/>
    </row>
    <row r="66" spans="2:12" s="9" customFormat="1" ht="19.95" customHeight="1">
      <c r="B66" s="108"/>
      <c r="D66" s="109" t="s">
        <v>245</v>
      </c>
      <c r="E66" s="110"/>
      <c r="F66" s="110"/>
      <c r="G66" s="110"/>
      <c r="H66" s="110"/>
      <c r="I66" s="110"/>
      <c r="J66" s="111">
        <f>J252</f>
        <v>0</v>
      </c>
      <c r="L66" s="108"/>
    </row>
    <row r="67" spans="2:12" s="9" customFormat="1" ht="19.95" customHeight="1">
      <c r="B67" s="108"/>
      <c r="D67" s="109" t="s">
        <v>246</v>
      </c>
      <c r="E67" s="110"/>
      <c r="F67" s="110"/>
      <c r="G67" s="110"/>
      <c r="H67" s="110"/>
      <c r="I67" s="110"/>
      <c r="J67" s="111">
        <f>J270</f>
        <v>0</v>
      </c>
      <c r="L67" s="108"/>
    </row>
    <row r="68" spans="2:12" s="9" customFormat="1" ht="19.95" customHeight="1">
      <c r="B68" s="108"/>
      <c r="D68" s="109" t="s">
        <v>247</v>
      </c>
      <c r="E68" s="110"/>
      <c r="F68" s="110"/>
      <c r="G68" s="110"/>
      <c r="H68" s="110"/>
      <c r="I68" s="110"/>
      <c r="J68" s="111">
        <f>J298</f>
        <v>0</v>
      </c>
      <c r="L68" s="108"/>
    </row>
    <row r="69" spans="2:12" s="1" customFormat="1" ht="21.75" customHeight="1">
      <c r="B69" s="33"/>
      <c r="L69" s="33"/>
    </row>
    <row r="70" spans="2:12" s="1" customFormat="1" ht="6.9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" customHeight="1">
      <c r="B75" s="33"/>
      <c r="C75" s="21" t="s">
        <v>153</v>
      </c>
      <c r="L75" s="33"/>
    </row>
    <row r="76" spans="2:12" s="1" customFormat="1" ht="6.9" customHeight="1">
      <c r="B76" s="33"/>
      <c r="L76" s="33"/>
    </row>
    <row r="77" spans="2:12" s="1" customFormat="1" ht="12" customHeight="1">
      <c r="B77" s="33"/>
      <c r="C77" s="27" t="s">
        <v>16</v>
      </c>
      <c r="L77" s="33"/>
    </row>
    <row r="78" spans="2:12" s="1" customFormat="1" ht="16.5" customHeight="1">
      <c r="B78" s="33"/>
      <c r="E78" s="327" t="str">
        <f>E7</f>
        <v>Rekonstrukce vodovodu a kanalizace Dolní Němčice - 2027</v>
      </c>
      <c r="F78" s="328"/>
      <c r="G78" s="328"/>
      <c r="H78" s="328"/>
      <c r="L78" s="33"/>
    </row>
    <row r="79" spans="2:12" s="1" customFormat="1" ht="12" customHeight="1">
      <c r="B79" s="33"/>
      <c r="C79" s="27" t="s">
        <v>143</v>
      </c>
      <c r="L79" s="33"/>
    </row>
    <row r="80" spans="2:12" s="1" customFormat="1" ht="16.5" customHeight="1">
      <c r="B80" s="33"/>
      <c r="E80" s="291" t="str">
        <f>E9</f>
        <v>SO-01.1.2 - Kanalizační přípojky - neveřejná část</v>
      </c>
      <c r="F80" s="329"/>
      <c r="G80" s="329"/>
      <c r="H80" s="329"/>
      <c r="L80" s="33"/>
    </row>
    <row r="81" spans="2:65" s="1" customFormat="1" ht="6.9" customHeight="1">
      <c r="B81" s="33"/>
      <c r="L81" s="33"/>
    </row>
    <row r="82" spans="2:65" s="1" customFormat="1" ht="12" customHeight="1">
      <c r="B82" s="33"/>
      <c r="C82" s="27" t="s">
        <v>22</v>
      </c>
      <c r="F82" s="25" t="str">
        <f>F12</f>
        <v>Dolní Němčice</v>
      </c>
      <c r="I82" s="27" t="s">
        <v>24</v>
      </c>
      <c r="J82" s="50" t="str">
        <f>IF(J12="","",J12)</f>
        <v>16. 2. 2021</v>
      </c>
      <c r="L82" s="33"/>
    </row>
    <row r="83" spans="2:65" s="1" customFormat="1" ht="6.9" customHeight="1">
      <c r="B83" s="33"/>
      <c r="L83" s="33"/>
    </row>
    <row r="84" spans="2:65" s="1" customFormat="1" ht="15.15" customHeight="1">
      <c r="B84" s="33"/>
      <c r="C84" s="27" t="s">
        <v>30</v>
      </c>
      <c r="F84" s="25" t="str">
        <f>E15</f>
        <v>Město Dačice</v>
      </c>
      <c r="I84" s="27" t="s">
        <v>38</v>
      </c>
      <c r="J84" s="31" t="str">
        <f>E21</f>
        <v>VAK projekt s.r.o.</v>
      </c>
      <c r="L84" s="33"/>
    </row>
    <row r="85" spans="2:65" s="1" customFormat="1" ht="25.65" customHeight="1">
      <c r="B85" s="33"/>
      <c r="C85" s="27" t="s">
        <v>36</v>
      </c>
      <c r="F85" s="25" t="str">
        <f>IF(E18="","",E18)</f>
        <v>Vyplň údaj</v>
      </c>
      <c r="I85" s="27" t="s">
        <v>43</v>
      </c>
      <c r="J85" s="31" t="str">
        <f>E24</f>
        <v>Ing. Martina Zamlinská</v>
      </c>
      <c r="L85" s="33"/>
    </row>
    <row r="86" spans="2:65" s="1" customFormat="1" ht="10.35" customHeight="1">
      <c r="B86" s="33"/>
      <c r="L86" s="33"/>
    </row>
    <row r="87" spans="2:65" s="10" customFormat="1" ht="29.25" customHeight="1">
      <c r="B87" s="112"/>
      <c r="C87" s="113" t="s">
        <v>154</v>
      </c>
      <c r="D87" s="114" t="s">
        <v>67</v>
      </c>
      <c r="E87" s="114" t="s">
        <v>63</v>
      </c>
      <c r="F87" s="114" t="s">
        <v>64</v>
      </c>
      <c r="G87" s="114" t="s">
        <v>155</v>
      </c>
      <c r="H87" s="114" t="s">
        <v>156</v>
      </c>
      <c r="I87" s="114" t="s">
        <v>157</v>
      </c>
      <c r="J87" s="114" t="s">
        <v>147</v>
      </c>
      <c r="K87" s="115" t="s">
        <v>158</v>
      </c>
      <c r="L87" s="112"/>
      <c r="M87" s="57" t="s">
        <v>44</v>
      </c>
      <c r="N87" s="58" t="s">
        <v>52</v>
      </c>
      <c r="O87" s="58" t="s">
        <v>159</v>
      </c>
      <c r="P87" s="58" t="s">
        <v>160</v>
      </c>
      <c r="Q87" s="58" t="s">
        <v>161</v>
      </c>
      <c r="R87" s="58" t="s">
        <v>162</v>
      </c>
      <c r="S87" s="58" t="s">
        <v>163</v>
      </c>
      <c r="T87" s="59" t="s">
        <v>164</v>
      </c>
    </row>
    <row r="88" spans="2:65" s="1" customFormat="1" ht="22.8" customHeight="1">
      <c r="B88" s="33"/>
      <c r="C88" s="62" t="s">
        <v>165</v>
      </c>
      <c r="J88" s="116">
        <f>BK88</f>
        <v>0</v>
      </c>
      <c r="L88" s="33"/>
      <c r="M88" s="60"/>
      <c r="N88" s="51"/>
      <c r="O88" s="51"/>
      <c r="P88" s="117">
        <f>P89</f>
        <v>0</v>
      </c>
      <c r="Q88" s="51"/>
      <c r="R88" s="117">
        <f>R89</f>
        <v>62.21040326</v>
      </c>
      <c r="S88" s="51"/>
      <c r="T88" s="118">
        <f>T89</f>
        <v>9.5641500000000015</v>
      </c>
      <c r="AT88" s="17" t="s">
        <v>81</v>
      </c>
      <c r="AU88" s="17" t="s">
        <v>148</v>
      </c>
      <c r="BK88" s="119">
        <f>BK89</f>
        <v>0</v>
      </c>
    </row>
    <row r="89" spans="2:65" s="11" customFormat="1" ht="25.95" customHeight="1">
      <c r="B89" s="120"/>
      <c r="D89" s="121" t="s">
        <v>81</v>
      </c>
      <c r="E89" s="122" t="s">
        <v>248</v>
      </c>
      <c r="F89" s="122" t="s">
        <v>249</v>
      </c>
      <c r="I89" s="123"/>
      <c r="J89" s="124">
        <f>BK89</f>
        <v>0</v>
      </c>
      <c r="L89" s="120"/>
      <c r="M89" s="125"/>
      <c r="P89" s="126">
        <f>P90+P176+P183+P188+P215+P252+P270+P298</f>
        <v>0</v>
      </c>
      <c r="R89" s="126">
        <f>R90+R176+R183+R188+R215+R252+R270+R298</f>
        <v>62.21040326</v>
      </c>
      <c r="T89" s="127">
        <f>T90+T176+T183+T188+T215+T252+T270+T298</f>
        <v>9.5641500000000015</v>
      </c>
      <c r="AR89" s="121" t="s">
        <v>90</v>
      </c>
      <c r="AT89" s="128" t="s">
        <v>81</v>
      </c>
      <c r="AU89" s="128" t="s">
        <v>82</v>
      </c>
      <c r="AY89" s="121" t="s">
        <v>168</v>
      </c>
      <c r="BK89" s="129">
        <f>BK90+BK176+BK183+BK188+BK215+BK252+BK270+BK298</f>
        <v>0</v>
      </c>
    </row>
    <row r="90" spans="2:65" s="11" customFormat="1" ht="22.8" customHeight="1">
      <c r="B90" s="120"/>
      <c r="D90" s="121" t="s">
        <v>81</v>
      </c>
      <c r="E90" s="130" t="s">
        <v>90</v>
      </c>
      <c r="F90" s="130" t="s">
        <v>250</v>
      </c>
      <c r="I90" s="123"/>
      <c r="J90" s="131">
        <f>BK90</f>
        <v>0</v>
      </c>
      <c r="L90" s="120"/>
      <c r="M90" s="125"/>
      <c r="P90" s="126">
        <f>SUM(P91:P175)</f>
        <v>0</v>
      </c>
      <c r="R90" s="126">
        <f>SUM(R91:R175)</f>
        <v>45.066766000000001</v>
      </c>
      <c r="T90" s="127">
        <f>SUM(T91:T175)</f>
        <v>9.5641500000000015</v>
      </c>
      <c r="AR90" s="121" t="s">
        <v>90</v>
      </c>
      <c r="AT90" s="128" t="s">
        <v>81</v>
      </c>
      <c r="AU90" s="128" t="s">
        <v>90</v>
      </c>
      <c r="AY90" s="121" t="s">
        <v>168</v>
      </c>
      <c r="BK90" s="129">
        <f>SUM(BK91:BK175)</f>
        <v>0</v>
      </c>
    </row>
    <row r="91" spans="2:65" s="1" customFormat="1" ht="37.799999999999997" customHeight="1">
      <c r="B91" s="33"/>
      <c r="C91" s="132" t="s">
        <v>90</v>
      </c>
      <c r="D91" s="132" t="s">
        <v>171</v>
      </c>
      <c r="E91" s="133" t="s">
        <v>2836</v>
      </c>
      <c r="F91" s="134" t="s">
        <v>2837</v>
      </c>
      <c r="G91" s="135" t="s">
        <v>253</v>
      </c>
      <c r="H91" s="136">
        <v>6</v>
      </c>
      <c r="I91" s="137"/>
      <c r="J91" s="138">
        <f>ROUND(I91*H91,2)</f>
        <v>0</v>
      </c>
      <c r="K91" s="134" t="s">
        <v>254</v>
      </c>
      <c r="L91" s="33"/>
      <c r="M91" s="139" t="s">
        <v>44</v>
      </c>
      <c r="N91" s="140" t="s">
        <v>53</v>
      </c>
      <c r="P91" s="141">
        <f>O91*H91</f>
        <v>0</v>
      </c>
      <c r="Q91" s="141">
        <v>0</v>
      </c>
      <c r="R91" s="141">
        <f>Q91*H91</f>
        <v>0</v>
      </c>
      <c r="S91" s="141">
        <v>0.26</v>
      </c>
      <c r="T91" s="142">
        <f>S91*H91</f>
        <v>1.56</v>
      </c>
      <c r="AR91" s="143" t="s">
        <v>187</v>
      </c>
      <c r="AT91" s="143" t="s">
        <v>171</v>
      </c>
      <c r="AU91" s="143" t="s">
        <v>21</v>
      </c>
      <c r="AY91" s="17" t="s">
        <v>168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7" t="s">
        <v>90</v>
      </c>
      <c r="BK91" s="144">
        <f>ROUND(I91*H91,2)</f>
        <v>0</v>
      </c>
      <c r="BL91" s="17" t="s">
        <v>187</v>
      </c>
      <c r="BM91" s="143" t="s">
        <v>2838</v>
      </c>
    </row>
    <row r="92" spans="2:65" s="1" customFormat="1" ht="10.199999999999999">
      <c r="B92" s="33"/>
      <c r="D92" s="160" t="s">
        <v>256</v>
      </c>
      <c r="F92" s="161" t="s">
        <v>2839</v>
      </c>
      <c r="I92" s="147"/>
      <c r="L92" s="33"/>
      <c r="M92" s="148"/>
      <c r="T92" s="54"/>
      <c r="AT92" s="17" t="s">
        <v>256</v>
      </c>
      <c r="AU92" s="17" t="s">
        <v>21</v>
      </c>
    </row>
    <row r="93" spans="2:65" s="12" customFormat="1" ht="10.199999999999999">
      <c r="B93" s="149"/>
      <c r="D93" s="145" t="s">
        <v>182</v>
      </c>
      <c r="E93" s="150" t="s">
        <v>2834</v>
      </c>
      <c r="F93" s="151" t="s">
        <v>2840</v>
      </c>
      <c r="H93" s="152">
        <v>6</v>
      </c>
      <c r="I93" s="153"/>
      <c r="L93" s="149"/>
      <c r="M93" s="154"/>
      <c r="T93" s="155"/>
      <c r="AT93" s="150" t="s">
        <v>182</v>
      </c>
      <c r="AU93" s="150" t="s">
        <v>21</v>
      </c>
      <c r="AV93" s="12" t="s">
        <v>21</v>
      </c>
      <c r="AW93" s="12" t="s">
        <v>42</v>
      </c>
      <c r="AX93" s="12" t="s">
        <v>90</v>
      </c>
      <c r="AY93" s="150" t="s">
        <v>168</v>
      </c>
    </row>
    <row r="94" spans="2:65" s="1" customFormat="1" ht="37.799999999999997" customHeight="1">
      <c r="B94" s="33"/>
      <c r="C94" s="132" t="s">
        <v>21</v>
      </c>
      <c r="D94" s="132" t="s">
        <v>171</v>
      </c>
      <c r="E94" s="133" t="s">
        <v>259</v>
      </c>
      <c r="F94" s="134" t="s">
        <v>260</v>
      </c>
      <c r="G94" s="135" t="s">
        <v>253</v>
      </c>
      <c r="H94" s="136">
        <v>2.7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0.28999999999999998</v>
      </c>
      <c r="T94" s="142">
        <f>S94*H94</f>
        <v>0.78300000000000003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2841</v>
      </c>
    </row>
    <row r="95" spans="2:65" s="1" customFormat="1" ht="10.199999999999999">
      <c r="B95" s="33"/>
      <c r="D95" s="160" t="s">
        <v>256</v>
      </c>
      <c r="F95" s="161" t="s">
        <v>262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2842</v>
      </c>
      <c r="H96" s="152">
        <v>1.35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82</v>
      </c>
      <c r="AY96" s="150" t="s">
        <v>168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2843</v>
      </c>
      <c r="H97" s="152">
        <v>1.35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2804</v>
      </c>
      <c r="F98" s="164" t="s">
        <v>264</v>
      </c>
      <c r="H98" s="165">
        <v>2.7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7.799999999999997" customHeight="1">
      <c r="B99" s="33"/>
      <c r="C99" s="132" t="s">
        <v>183</v>
      </c>
      <c r="D99" s="132" t="s">
        <v>171</v>
      </c>
      <c r="E99" s="133" t="s">
        <v>1068</v>
      </c>
      <c r="F99" s="134" t="s">
        <v>1069</v>
      </c>
      <c r="G99" s="135" t="s">
        <v>253</v>
      </c>
      <c r="H99" s="136">
        <v>13.5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0.44</v>
      </c>
      <c r="T99" s="142">
        <f>S99*H99</f>
        <v>5.94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2844</v>
      </c>
    </row>
    <row r="100" spans="2:65" s="1" customFormat="1" ht="10.199999999999999">
      <c r="B100" s="33"/>
      <c r="D100" s="160" t="s">
        <v>256</v>
      </c>
      <c r="F100" s="161" t="s">
        <v>1071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2845</v>
      </c>
      <c r="H101" s="152">
        <v>12.15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82</v>
      </c>
      <c r="AY101" s="150" t="s">
        <v>168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2846</v>
      </c>
      <c r="H102" s="152">
        <v>1.35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3" customFormat="1" ht="10.199999999999999">
      <c r="B103" s="162"/>
      <c r="D103" s="145" t="s">
        <v>182</v>
      </c>
      <c r="E103" s="163" t="s">
        <v>2807</v>
      </c>
      <c r="F103" s="164" t="s">
        <v>264</v>
      </c>
      <c r="H103" s="165">
        <v>13.5</v>
      </c>
      <c r="I103" s="166"/>
      <c r="L103" s="162"/>
      <c r="M103" s="167"/>
      <c r="T103" s="168"/>
      <c r="AT103" s="163" t="s">
        <v>182</v>
      </c>
      <c r="AU103" s="163" t="s">
        <v>21</v>
      </c>
      <c r="AV103" s="13" t="s">
        <v>187</v>
      </c>
      <c r="AW103" s="13" t="s">
        <v>42</v>
      </c>
      <c r="AX103" s="13" t="s">
        <v>90</v>
      </c>
      <c r="AY103" s="163" t="s">
        <v>168</v>
      </c>
    </row>
    <row r="104" spans="2:65" s="1" customFormat="1" ht="37.799999999999997" customHeight="1">
      <c r="B104" s="33"/>
      <c r="C104" s="132" t="s">
        <v>187</v>
      </c>
      <c r="D104" s="132" t="s">
        <v>171</v>
      </c>
      <c r="E104" s="133" t="s">
        <v>2847</v>
      </c>
      <c r="F104" s="134" t="s">
        <v>2848</v>
      </c>
      <c r="G104" s="135" t="s">
        <v>253</v>
      </c>
      <c r="H104" s="136">
        <v>1.35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0</v>
      </c>
      <c r="R104" s="141">
        <f>Q104*H104</f>
        <v>0</v>
      </c>
      <c r="S104" s="141">
        <v>0.32500000000000001</v>
      </c>
      <c r="T104" s="142">
        <f>S104*H104</f>
        <v>0.43875000000000003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2849</v>
      </c>
    </row>
    <row r="105" spans="2:65" s="1" customFormat="1" ht="10.199999999999999">
      <c r="B105" s="33"/>
      <c r="D105" s="160" t="s">
        <v>256</v>
      </c>
      <c r="F105" s="161" t="s">
        <v>2850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2851</v>
      </c>
      <c r="H106" s="152">
        <v>1.35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82</v>
      </c>
      <c r="AY106" s="150" t="s">
        <v>168</v>
      </c>
    </row>
    <row r="107" spans="2:65" s="13" customFormat="1" ht="10.199999999999999">
      <c r="B107" s="162"/>
      <c r="D107" s="145" t="s">
        <v>182</v>
      </c>
      <c r="E107" s="163" t="s">
        <v>2810</v>
      </c>
      <c r="F107" s="164" t="s">
        <v>264</v>
      </c>
      <c r="H107" s="165">
        <v>1.35</v>
      </c>
      <c r="I107" s="166"/>
      <c r="L107" s="162"/>
      <c r="M107" s="167"/>
      <c r="T107" s="168"/>
      <c r="AT107" s="163" t="s">
        <v>182</v>
      </c>
      <c r="AU107" s="163" t="s">
        <v>21</v>
      </c>
      <c r="AV107" s="13" t="s">
        <v>187</v>
      </c>
      <c r="AW107" s="13" t="s">
        <v>42</v>
      </c>
      <c r="AX107" s="13" t="s">
        <v>90</v>
      </c>
      <c r="AY107" s="163" t="s">
        <v>168</v>
      </c>
    </row>
    <row r="108" spans="2:65" s="1" customFormat="1" ht="33" customHeight="1">
      <c r="B108" s="33"/>
      <c r="C108" s="132" t="s">
        <v>167</v>
      </c>
      <c r="D108" s="132" t="s">
        <v>171</v>
      </c>
      <c r="E108" s="133" t="s">
        <v>724</v>
      </c>
      <c r="F108" s="134" t="s">
        <v>725</v>
      </c>
      <c r="G108" s="135" t="s">
        <v>253</v>
      </c>
      <c r="H108" s="136">
        <v>2.7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0</v>
      </c>
      <c r="R108" s="141">
        <f>Q108*H108</f>
        <v>0</v>
      </c>
      <c r="S108" s="141">
        <v>0.22</v>
      </c>
      <c r="T108" s="142">
        <f>S108*H108</f>
        <v>0.59400000000000008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2852</v>
      </c>
    </row>
    <row r="109" spans="2:65" s="1" customFormat="1" ht="10.199999999999999">
      <c r="B109" s="33"/>
      <c r="D109" s="160" t="s">
        <v>256</v>
      </c>
      <c r="F109" s="161" t="s">
        <v>727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2804</v>
      </c>
      <c r="H110" s="152">
        <v>2.7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195</v>
      </c>
      <c r="D111" s="132" t="s">
        <v>171</v>
      </c>
      <c r="E111" s="133" t="s">
        <v>2853</v>
      </c>
      <c r="F111" s="134" t="s">
        <v>2854</v>
      </c>
      <c r="G111" s="135" t="s">
        <v>253</v>
      </c>
      <c r="H111" s="136">
        <v>2.7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1.0000000000000001E-5</v>
      </c>
      <c r="R111" s="141">
        <f>Q111*H111</f>
        <v>2.7000000000000002E-5</v>
      </c>
      <c r="S111" s="141">
        <v>9.1999999999999998E-2</v>
      </c>
      <c r="T111" s="142">
        <f>S111*H111</f>
        <v>0.24840000000000001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2855</v>
      </c>
    </row>
    <row r="112" spans="2:65" s="1" customFormat="1" ht="10.199999999999999">
      <c r="B112" s="33"/>
      <c r="D112" s="160" t="s">
        <v>256</v>
      </c>
      <c r="F112" s="161" t="s">
        <v>2856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2804</v>
      </c>
      <c r="H113" s="152">
        <v>2.7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16.5" customHeight="1">
      <c r="B114" s="33"/>
      <c r="C114" s="132" t="s">
        <v>200</v>
      </c>
      <c r="D114" s="132" t="s">
        <v>171</v>
      </c>
      <c r="E114" s="133" t="s">
        <v>270</v>
      </c>
      <c r="F114" s="134" t="s">
        <v>271</v>
      </c>
      <c r="G114" s="135" t="s">
        <v>272</v>
      </c>
      <c r="H114" s="136">
        <v>11.1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3.0000000000000001E-5</v>
      </c>
      <c r="R114" s="141">
        <f>Q114*H114</f>
        <v>3.3300000000000002E-4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2857</v>
      </c>
    </row>
    <row r="115" spans="2:65" s="1" customFormat="1" ht="10.199999999999999">
      <c r="B115" s="33"/>
      <c r="D115" s="160" t="s">
        <v>256</v>
      </c>
      <c r="F115" s="161" t="s">
        <v>274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2858</v>
      </c>
      <c r="H116" s="152">
        <v>11.1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24.15" customHeight="1">
      <c r="B117" s="33"/>
      <c r="C117" s="132" t="s">
        <v>204</v>
      </c>
      <c r="D117" s="132" t="s">
        <v>171</v>
      </c>
      <c r="E117" s="133" t="s">
        <v>276</v>
      </c>
      <c r="F117" s="134" t="s">
        <v>277</v>
      </c>
      <c r="G117" s="135" t="s">
        <v>278</v>
      </c>
      <c r="H117" s="136">
        <v>1.3879999999999999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2859</v>
      </c>
    </row>
    <row r="118" spans="2:65" s="1" customFormat="1" ht="10.199999999999999">
      <c r="B118" s="33"/>
      <c r="D118" s="160" t="s">
        <v>256</v>
      </c>
      <c r="F118" s="161" t="s">
        <v>280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2860</v>
      </c>
      <c r="H119" s="152">
        <v>1.3879999999999999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16.5" customHeight="1">
      <c r="B120" s="33"/>
      <c r="C120" s="132" t="s">
        <v>208</v>
      </c>
      <c r="D120" s="132" t="s">
        <v>171</v>
      </c>
      <c r="E120" s="133" t="s">
        <v>2861</v>
      </c>
      <c r="F120" s="134" t="s">
        <v>2862</v>
      </c>
      <c r="G120" s="135" t="s">
        <v>253</v>
      </c>
      <c r="H120" s="136">
        <v>48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2863</v>
      </c>
    </row>
    <row r="121" spans="2:65" s="1" customFormat="1" ht="10.199999999999999">
      <c r="B121" s="33"/>
      <c r="D121" s="160" t="s">
        <v>256</v>
      </c>
      <c r="F121" s="161" t="s">
        <v>2864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2865</v>
      </c>
      <c r="H122" s="152">
        <v>45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82</v>
      </c>
      <c r="AY122" s="150" t="s">
        <v>168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2866</v>
      </c>
      <c r="H123" s="152">
        <v>3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82</v>
      </c>
      <c r="AY123" s="150" t="s">
        <v>168</v>
      </c>
    </row>
    <row r="124" spans="2:65" s="13" customFormat="1" ht="10.199999999999999">
      <c r="B124" s="162"/>
      <c r="D124" s="145" t="s">
        <v>182</v>
      </c>
      <c r="E124" s="163" t="s">
        <v>2816</v>
      </c>
      <c r="F124" s="164" t="s">
        <v>264</v>
      </c>
      <c r="H124" s="165">
        <v>48</v>
      </c>
      <c r="I124" s="166"/>
      <c r="L124" s="162"/>
      <c r="M124" s="167"/>
      <c r="T124" s="168"/>
      <c r="AT124" s="163" t="s">
        <v>182</v>
      </c>
      <c r="AU124" s="163" t="s">
        <v>21</v>
      </c>
      <c r="AV124" s="13" t="s">
        <v>187</v>
      </c>
      <c r="AW124" s="13" t="s">
        <v>42</v>
      </c>
      <c r="AX124" s="13" t="s">
        <v>90</v>
      </c>
      <c r="AY124" s="163" t="s">
        <v>168</v>
      </c>
    </row>
    <row r="125" spans="2:65" s="1" customFormat="1" ht="24.15" customHeight="1">
      <c r="B125" s="33"/>
      <c r="C125" s="132" t="s">
        <v>214</v>
      </c>
      <c r="D125" s="132" t="s">
        <v>171</v>
      </c>
      <c r="E125" s="133" t="s">
        <v>297</v>
      </c>
      <c r="F125" s="134" t="s">
        <v>298</v>
      </c>
      <c r="G125" s="135" t="s">
        <v>225</v>
      </c>
      <c r="H125" s="136">
        <v>67.932000000000002</v>
      </c>
      <c r="I125" s="137"/>
      <c r="J125" s="138">
        <f>ROUND(I125*H125,2)</f>
        <v>0</v>
      </c>
      <c r="K125" s="134" t="s">
        <v>254</v>
      </c>
      <c r="L125" s="33"/>
      <c r="M125" s="139" t="s">
        <v>44</v>
      </c>
      <c r="N125" s="140" t="s">
        <v>53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187</v>
      </c>
      <c r="AT125" s="143" t="s">
        <v>171</v>
      </c>
      <c r="AU125" s="143" t="s">
        <v>21</v>
      </c>
      <c r="AY125" s="17" t="s">
        <v>168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7" t="s">
        <v>90</v>
      </c>
      <c r="BK125" s="144">
        <f>ROUND(I125*H125,2)</f>
        <v>0</v>
      </c>
      <c r="BL125" s="17" t="s">
        <v>187</v>
      </c>
      <c r="BM125" s="143" t="s">
        <v>2867</v>
      </c>
    </row>
    <row r="126" spans="2:65" s="1" customFormat="1" ht="10.199999999999999">
      <c r="B126" s="33"/>
      <c r="D126" s="160" t="s">
        <v>256</v>
      </c>
      <c r="F126" s="161" t="s">
        <v>300</v>
      </c>
      <c r="I126" s="147"/>
      <c r="L126" s="33"/>
      <c r="M126" s="148"/>
      <c r="T126" s="54"/>
      <c r="AT126" s="17" t="s">
        <v>256</v>
      </c>
      <c r="AU126" s="17" t="s">
        <v>21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2868</v>
      </c>
      <c r="H127" s="152">
        <v>84.915000000000006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3" customFormat="1" ht="10.199999999999999">
      <c r="B128" s="162"/>
      <c r="D128" s="145" t="s">
        <v>182</v>
      </c>
      <c r="E128" s="163" t="s">
        <v>2818</v>
      </c>
      <c r="F128" s="164" t="s">
        <v>264</v>
      </c>
      <c r="H128" s="165">
        <v>84.915000000000006</v>
      </c>
      <c r="I128" s="166"/>
      <c r="L128" s="162"/>
      <c r="M128" s="167"/>
      <c r="T128" s="168"/>
      <c r="AT128" s="163" t="s">
        <v>182</v>
      </c>
      <c r="AU128" s="163" t="s">
        <v>21</v>
      </c>
      <c r="AV128" s="13" t="s">
        <v>187</v>
      </c>
      <c r="AW128" s="13" t="s">
        <v>42</v>
      </c>
      <c r="AX128" s="13" t="s">
        <v>82</v>
      </c>
      <c r="AY128" s="163" t="s">
        <v>168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2869</v>
      </c>
      <c r="H129" s="152">
        <v>67.932000000000002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219</v>
      </c>
      <c r="D130" s="132" t="s">
        <v>171</v>
      </c>
      <c r="E130" s="133" t="s">
        <v>2870</v>
      </c>
      <c r="F130" s="134" t="s">
        <v>2871</v>
      </c>
      <c r="G130" s="135" t="s">
        <v>225</v>
      </c>
      <c r="H130" s="136">
        <v>12.737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2872</v>
      </c>
    </row>
    <row r="131" spans="2:65" s="1" customFormat="1" ht="10.199999999999999">
      <c r="B131" s="33"/>
      <c r="D131" s="160" t="s">
        <v>256</v>
      </c>
      <c r="F131" s="161" t="s">
        <v>2873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2874</v>
      </c>
      <c r="H132" s="152">
        <v>12.737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24.15" customHeight="1">
      <c r="B133" s="33"/>
      <c r="C133" s="132" t="s">
        <v>8</v>
      </c>
      <c r="D133" s="132" t="s">
        <v>171</v>
      </c>
      <c r="E133" s="133" t="s">
        <v>2875</v>
      </c>
      <c r="F133" s="134" t="s">
        <v>2876</v>
      </c>
      <c r="G133" s="135" t="s">
        <v>225</v>
      </c>
      <c r="H133" s="136">
        <v>4.2460000000000004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2877</v>
      </c>
    </row>
    <row r="134" spans="2:65" s="1" customFormat="1" ht="10.199999999999999">
      <c r="B134" s="33"/>
      <c r="D134" s="160" t="s">
        <v>256</v>
      </c>
      <c r="F134" s="161" t="s">
        <v>2878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2879</v>
      </c>
      <c r="H135" s="152">
        <v>4.2460000000000004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322</v>
      </c>
      <c r="D136" s="132" t="s">
        <v>171</v>
      </c>
      <c r="E136" s="133" t="s">
        <v>2880</v>
      </c>
      <c r="F136" s="134" t="s">
        <v>2881</v>
      </c>
      <c r="G136" s="135" t="s">
        <v>253</v>
      </c>
      <c r="H136" s="136">
        <v>188.7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5.8E-4</v>
      </c>
      <c r="R136" s="141">
        <f>Q136*H136</f>
        <v>0.10944599999999999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2882</v>
      </c>
    </row>
    <row r="137" spans="2:65" s="1" customFormat="1" ht="10.199999999999999">
      <c r="B137" s="33"/>
      <c r="D137" s="160" t="s">
        <v>256</v>
      </c>
      <c r="F137" s="161" t="s">
        <v>2883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2821</v>
      </c>
      <c r="F138" s="151" t="s">
        <v>2884</v>
      </c>
      <c r="H138" s="152">
        <v>188.7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328</v>
      </c>
      <c r="D139" s="132" t="s">
        <v>171</v>
      </c>
      <c r="E139" s="133" t="s">
        <v>2885</v>
      </c>
      <c r="F139" s="134" t="s">
        <v>2886</v>
      </c>
      <c r="G139" s="135" t="s">
        <v>253</v>
      </c>
      <c r="H139" s="136">
        <v>188.7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2887</v>
      </c>
    </row>
    <row r="140" spans="2:65" s="1" customFormat="1" ht="10.199999999999999">
      <c r="B140" s="33"/>
      <c r="D140" s="160" t="s">
        <v>256</v>
      </c>
      <c r="F140" s="161" t="s">
        <v>2888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2821</v>
      </c>
      <c r="H141" s="152">
        <v>188.7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37.799999999999997" customHeight="1">
      <c r="B142" s="33"/>
      <c r="C142" s="132" t="s">
        <v>334</v>
      </c>
      <c r="D142" s="132" t="s">
        <v>171</v>
      </c>
      <c r="E142" s="133" t="s">
        <v>2889</v>
      </c>
      <c r="F142" s="134" t="s">
        <v>2890</v>
      </c>
      <c r="G142" s="135" t="s">
        <v>225</v>
      </c>
      <c r="H142" s="136">
        <v>109.88800000000001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2891</v>
      </c>
    </row>
    <row r="143" spans="2:65" s="1" customFormat="1" ht="10.199999999999999">
      <c r="B143" s="33"/>
      <c r="D143" s="160" t="s">
        <v>256</v>
      </c>
      <c r="F143" s="161" t="s">
        <v>2892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2893</v>
      </c>
      <c r="H144" s="152">
        <v>109.88800000000001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90</v>
      </c>
      <c r="AY144" s="150" t="s">
        <v>168</v>
      </c>
    </row>
    <row r="145" spans="2:65" s="1" customFormat="1" ht="37.799999999999997" customHeight="1">
      <c r="B145" s="33"/>
      <c r="C145" s="132" t="s">
        <v>339</v>
      </c>
      <c r="D145" s="132" t="s">
        <v>171</v>
      </c>
      <c r="E145" s="133" t="s">
        <v>2894</v>
      </c>
      <c r="F145" s="134" t="s">
        <v>2895</v>
      </c>
      <c r="G145" s="135" t="s">
        <v>225</v>
      </c>
      <c r="H145" s="136">
        <v>29.971</v>
      </c>
      <c r="I145" s="137"/>
      <c r="J145" s="138">
        <f>ROUND(I145*H145,2)</f>
        <v>0</v>
      </c>
      <c r="K145" s="134" t="s">
        <v>254</v>
      </c>
      <c r="L145" s="33"/>
      <c r="M145" s="139" t="s">
        <v>44</v>
      </c>
      <c r="N145" s="140" t="s">
        <v>53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187</v>
      </c>
      <c r="AT145" s="143" t="s">
        <v>171</v>
      </c>
      <c r="AU145" s="143" t="s">
        <v>21</v>
      </c>
      <c r="AY145" s="17" t="s">
        <v>168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90</v>
      </c>
      <c r="BK145" s="144">
        <f>ROUND(I145*H145,2)</f>
        <v>0</v>
      </c>
      <c r="BL145" s="17" t="s">
        <v>187</v>
      </c>
      <c r="BM145" s="143" t="s">
        <v>2896</v>
      </c>
    </row>
    <row r="146" spans="2:65" s="1" customFormat="1" ht="10.199999999999999">
      <c r="B146" s="33"/>
      <c r="D146" s="160" t="s">
        <v>256</v>
      </c>
      <c r="F146" s="161" t="s">
        <v>2897</v>
      </c>
      <c r="I146" s="147"/>
      <c r="L146" s="33"/>
      <c r="M146" s="148"/>
      <c r="T146" s="54"/>
      <c r="AT146" s="17" t="s">
        <v>256</v>
      </c>
      <c r="AU146" s="17" t="s">
        <v>21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227</v>
      </c>
      <c r="H147" s="152">
        <v>29.971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90</v>
      </c>
      <c r="AY147" s="150" t="s">
        <v>168</v>
      </c>
    </row>
    <row r="148" spans="2:65" s="1" customFormat="1" ht="24.15" customHeight="1">
      <c r="B148" s="33"/>
      <c r="C148" s="132" t="s">
        <v>344</v>
      </c>
      <c r="D148" s="132" t="s">
        <v>171</v>
      </c>
      <c r="E148" s="133" t="s">
        <v>357</v>
      </c>
      <c r="F148" s="134" t="s">
        <v>358</v>
      </c>
      <c r="G148" s="135" t="s">
        <v>225</v>
      </c>
      <c r="H148" s="136">
        <v>54.944000000000003</v>
      </c>
      <c r="I148" s="137"/>
      <c r="J148" s="138">
        <f>ROUND(I148*H148,2)</f>
        <v>0</v>
      </c>
      <c r="K148" s="134" t="s">
        <v>254</v>
      </c>
      <c r="L148" s="33"/>
      <c r="M148" s="139" t="s">
        <v>44</v>
      </c>
      <c r="N148" s="140" t="s">
        <v>53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187</v>
      </c>
      <c r="AT148" s="143" t="s">
        <v>171</v>
      </c>
      <c r="AU148" s="143" t="s">
        <v>21</v>
      </c>
      <c r="AY148" s="17" t="s">
        <v>168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7" t="s">
        <v>90</v>
      </c>
      <c r="BK148" s="144">
        <f>ROUND(I148*H148,2)</f>
        <v>0</v>
      </c>
      <c r="BL148" s="17" t="s">
        <v>187</v>
      </c>
      <c r="BM148" s="143" t="s">
        <v>2898</v>
      </c>
    </row>
    <row r="149" spans="2:65" s="1" customFormat="1" ht="10.199999999999999">
      <c r="B149" s="33"/>
      <c r="D149" s="160" t="s">
        <v>256</v>
      </c>
      <c r="F149" s="161" t="s">
        <v>360</v>
      </c>
      <c r="I149" s="147"/>
      <c r="L149" s="33"/>
      <c r="M149" s="148"/>
      <c r="T149" s="54"/>
      <c r="AT149" s="17" t="s">
        <v>256</v>
      </c>
      <c r="AU149" s="17" t="s">
        <v>21</v>
      </c>
    </row>
    <row r="150" spans="2:65" s="12" customFormat="1" ht="10.199999999999999">
      <c r="B150" s="149"/>
      <c r="D150" s="145" t="s">
        <v>182</v>
      </c>
      <c r="E150" s="150" t="s">
        <v>44</v>
      </c>
      <c r="F150" s="151" t="s">
        <v>2825</v>
      </c>
      <c r="H150" s="152">
        <v>54.944000000000003</v>
      </c>
      <c r="I150" s="153"/>
      <c r="L150" s="149"/>
      <c r="M150" s="154"/>
      <c r="T150" s="155"/>
      <c r="AT150" s="150" t="s">
        <v>182</v>
      </c>
      <c r="AU150" s="150" t="s">
        <v>21</v>
      </c>
      <c r="AV150" s="12" t="s">
        <v>21</v>
      </c>
      <c r="AW150" s="12" t="s">
        <v>42</v>
      </c>
      <c r="AX150" s="12" t="s">
        <v>90</v>
      </c>
      <c r="AY150" s="150" t="s">
        <v>168</v>
      </c>
    </row>
    <row r="151" spans="2:65" s="1" customFormat="1" ht="24.15" customHeight="1">
      <c r="B151" s="33"/>
      <c r="C151" s="132" t="s">
        <v>350</v>
      </c>
      <c r="D151" s="132" t="s">
        <v>171</v>
      </c>
      <c r="E151" s="133" t="s">
        <v>363</v>
      </c>
      <c r="F151" s="134" t="s">
        <v>364</v>
      </c>
      <c r="G151" s="135" t="s">
        <v>365</v>
      </c>
      <c r="H151" s="136">
        <v>59.942</v>
      </c>
      <c r="I151" s="137"/>
      <c r="J151" s="138">
        <f>ROUND(I151*H151,2)</f>
        <v>0</v>
      </c>
      <c r="K151" s="134" t="s">
        <v>254</v>
      </c>
      <c r="L151" s="33"/>
      <c r="M151" s="139" t="s">
        <v>44</v>
      </c>
      <c r="N151" s="140" t="s">
        <v>53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187</v>
      </c>
      <c r="AT151" s="143" t="s">
        <v>171</v>
      </c>
      <c r="AU151" s="143" t="s">
        <v>21</v>
      </c>
      <c r="AY151" s="17" t="s">
        <v>168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90</v>
      </c>
      <c r="BK151" s="144">
        <f>ROUND(I151*H151,2)</f>
        <v>0</v>
      </c>
      <c r="BL151" s="17" t="s">
        <v>187</v>
      </c>
      <c r="BM151" s="143" t="s">
        <v>2899</v>
      </c>
    </row>
    <row r="152" spans="2:65" s="1" customFormat="1" ht="10.199999999999999">
      <c r="B152" s="33"/>
      <c r="D152" s="160" t="s">
        <v>256</v>
      </c>
      <c r="F152" s="161" t="s">
        <v>367</v>
      </c>
      <c r="I152" s="147"/>
      <c r="L152" s="33"/>
      <c r="M152" s="148"/>
      <c r="T152" s="54"/>
      <c r="AT152" s="17" t="s">
        <v>256</v>
      </c>
      <c r="AU152" s="17" t="s">
        <v>21</v>
      </c>
    </row>
    <row r="153" spans="2:65" s="12" customFormat="1" ht="10.199999999999999">
      <c r="B153" s="149"/>
      <c r="D153" s="145" t="s">
        <v>182</v>
      </c>
      <c r="E153" s="150" t="s">
        <v>44</v>
      </c>
      <c r="F153" s="151" t="s">
        <v>227</v>
      </c>
      <c r="H153" s="152">
        <v>29.971</v>
      </c>
      <c r="I153" s="153"/>
      <c r="L153" s="149"/>
      <c r="M153" s="154"/>
      <c r="T153" s="155"/>
      <c r="AT153" s="150" t="s">
        <v>182</v>
      </c>
      <c r="AU153" s="150" t="s">
        <v>21</v>
      </c>
      <c r="AV153" s="12" t="s">
        <v>21</v>
      </c>
      <c r="AW153" s="12" t="s">
        <v>42</v>
      </c>
      <c r="AX153" s="12" t="s">
        <v>90</v>
      </c>
      <c r="AY153" s="150" t="s">
        <v>168</v>
      </c>
    </row>
    <row r="154" spans="2:65" s="12" customFormat="1" ht="10.199999999999999">
      <c r="B154" s="149"/>
      <c r="D154" s="145" t="s">
        <v>182</v>
      </c>
      <c r="F154" s="151" t="s">
        <v>2900</v>
      </c>
      <c r="H154" s="152">
        <v>59.942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</v>
      </c>
      <c r="AX154" s="12" t="s">
        <v>90</v>
      </c>
      <c r="AY154" s="150" t="s">
        <v>168</v>
      </c>
    </row>
    <row r="155" spans="2:65" s="1" customFormat="1" ht="24.15" customHeight="1">
      <c r="B155" s="33"/>
      <c r="C155" s="132" t="s">
        <v>356</v>
      </c>
      <c r="D155" s="132" t="s">
        <v>171</v>
      </c>
      <c r="E155" s="133" t="s">
        <v>369</v>
      </c>
      <c r="F155" s="134" t="s">
        <v>370</v>
      </c>
      <c r="G155" s="135" t="s">
        <v>225</v>
      </c>
      <c r="H155" s="136">
        <v>29.971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2901</v>
      </c>
    </row>
    <row r="156" spans="2:65" s="1" customFormat="1" ht="10.199999999999999">
      <c r="B156" s="33"/>
      <c r="D156" s="160" t="s">
        <v>256</v>
      </c>
      <c r="F156" s="161" t="s">
        <v>372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227</v>
      </c>
      <c r="F157" s="151" t="s">
        <v>2902</v>
      </c>
      <c r="H157" s="152">
        <v>29.971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362</v>
      </c>
      <c r="D158" s="132" t="s">
        <v>171</v>
      </c>
      <c r="E158" s="133" t="s">
        <v>376</v>
      </c>
      <c r="F158" s="134" t="s">
        <v>377</v>
      </c>
      <c r="G158" s="135" t="s">
        <v>225</v>
      </c>
      <c r="H158" s="136">
        <v>54.944000000000003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2903</v>
      </c>
    </row>
    <row r="159" spans="2:65" s="1" customFormat="1" ht="10.199999999999999">
      <c r="B159" s="33"/>
      <c r="D159" s="160" t="s">
        <v>256</v>
      </c>
      <c r="F159" s="161" t="s">
        <v>379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2825</v>
      </c>
      <c r="F160" s="151" t="s">
        <v>2904</v>
      </c>
      <c r="H160" s="152">
        <v>54.944000000000003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37.799999999999997" customHeight="1">
      <c r="B161" s="33"/>
      <c r="C161" s="132" t="s">
        <v>7</v>
      </c>
      <c r="D161" s="132" t="s">
        <v>171</v>
      </c>
      <c r="E161" s="133" t="s">
        <v>2905</v>
      </c>
      <c r="F161" s="134" t="s">
        <v>2906</v>
      </c>
      <c r="G161" s="135" t="s">
        <v>225</v>
      </c>
      <c r="H161" s="136">
        <v>22.478000000000002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2907</v>
      </c>
    </row>
    <row r="162" spans="2:65" s="1" customFormat="1" ht="10.199999999999999">
      <c r="B162" s="33"/>
      <c r="D162" s="160" t="s">
        <v>256</v>
      </c>
      <c r="F162" s="161" t="s">
        <v>2908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2909</v>
      </c>
      <c r="H163" s="152">
        <v>22.478000000000002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82</v>
      </c>
      <c r="AY163" s="150" t="s">
        <v>168</v>
      </c>
    </row>
    <row r="164" spans="2:65" s="13" customFormat="1" ht="10.199999999999999">
      <c r="B164" s="162"/>
      <c r="D164" s="145" t="s">
        <v>182</v>
      </c>
      <c r="E164" s="163" t="s">
        <v>2832</v>
      </c>
      <c r="F164" s="164" t="s">
        <v>264</v>
      </c>
      <c r="H164" s="165">
        <v>22.478000000000002</v>
      </c>
      <c r="I164" s="166"/>
      <c r="L164" s="162"/>
      <c r="M164" s="167"/>
      <c r="T164" s="168"/>
      <c r="AT164" s="163" t="s">
        <v>182</v>
      </c>
      <c r="AU164" s="163" t="s">
        <v>21</v>
      </c>
      <c r="AV164" s="13" t="s">
        <v>187</v>
      </c>
      <c r="AW164" s="13" t="s">
        <v>42</v>
      </c>
      <c r="AX164" s="13" t="s">
        <v>90</v>
      </c>
      <c r="AY164" s="163" t="s">
        <v>168</v>
      </c>
    </row>
    <row r="165" spans="2:65" s="1" customFormat="1" ht="16.5" customHeight="1">
      <c r="B165" s="33"/>
      <c r="C165" s="176" t="s">
        <v>375</v>
      </c>
      <c r="D165" s="176" t="s">
        <v>386</v>
      </c>
      <c r="E165" s="177" t="s">
        <v>2910</v>
      </c>
      <c r="F165" s="178" t="s">
        <v>2911</v>
      </c>
      <c r="G165" s="179" t="s">
        <v>365</v>
      </c>
      <c r="H165" s="180">
        <v>44.956000000000003</v>
      </c>
      <c r="I165" s="181"/>
      <c r="J165" s="182">
        <f>ROUND(I165*H165,2)</f>
        <v>0</v>
      </c>
      <c r="K165" s="178" t="s">
        <v>254</v>
      </c>
      <c r="L165" s="183"/>
      <c r="M165" s="184" t="s">
        <v>44</v>
      </c>
      <c r="N165" s="185" t="s">
        <v>53</v>
      </c>
      <c r="P165" s="141">
        <f>O165*H165</f>
        <v>0</v>
      </c>
      <c r="Q165" s="141">
        <v>1</v>
      </c>
      <c r="R165" s="141">
        <f>Q165*H165</f>
        <v>44.956000000000003</v>
      </c>
      <c r="S165" s="141">
        <v>0</v>
      </c>
      <c r="T165" s="142">
        <f>S165*H165</f>
        <v>0</v>
      </c>
      <c r="AR165" s="143" t="s">
        <v>204</v>
      </c>
      <c r="AT165" s="143" t="s">
        <v>386</v>
      </c>
      <c r="AU165" s="143" t="s">
        <v>21</v>
      </c>
      <c r="AY165" s="17" t="s">
        <v>168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90</v>
      </c>
      <c r="BK165" s="144">
        <f>ROUND(I165*H165,2)</f>
        <v>0</v>
      </c>
      <c r="BL165" s="17" t="s">
        <v>187</v>
      </c>
      <c r="BM165" s="143" t="s">
        <v>2912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2832</v>
      </c>
      <c r="H166" s="152">
        <v>22.478000000000002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90</v>
      </c>
      <c r="AY166" s="150" t="s">
        <v>168</v>
      </c>
    </row>
    <row r="167" spans="2:65" s="12" customFormat="1" ht="10.199999999999999">
      <c r="B167" s="149"/>
      <c r="D167" s="145" t="s">
        <v>182</v>
      </c>
      <c r="F167" s="151" t="s">
        <v>2913</v>
      </c>
      <c r="H167" s="152">
        <v>44.956000000000003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</v>
      </c>
      <c r="AX167" s="12" t="s">
        <v>90</v>
      </c>
      <c r="AY167" s="150" t="s">
        <v>168</v>
      </c>
    </row>
    <row r="168" spans="2:65" s="1" customFormat="1" ht="24.15" customHeight="1">
      <c r="B168" s="33"/>
      <c r="C168" s="132" t="s">
        <v>385</v>
      </c>
      <c r="D168" s="132" t="s">
        <v>171</v>
      </c>
      <c r="E168" s="133" t="s">
        <v>1178</v>
      </c>
      <c r="F168" s="134" t="s">
        <v>1179</v>
      </c>
      <c r="G168" s="135" t="s">
        <v>253</v>
      </c>
      <c r="H168" s="136">
        <v>48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2914</v>
      </c>
    </row>
    <row r="169" spans="2:65" s="1" customFormat="1" ht="10.199999999999999">
      <c r="B169" s="33"/>
      <c r="D169" s="160" t="s">
        <v>256</v>
      </c>
      <c r="F169" s="161" t="s">
        <v>1181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2816</v>
      </c>
      <c r="H170" s="152">
        <v>48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90</v>
      </c>
      <c r="AY170" s="150" t="s">
        <v>168</v>
      </c>
    </row>
    <row r="171" spans="2:65" s="1" customFormat="1" ht="24.15" customHeight="1">
      <c r="B171" s="33"/>
      <c r="C171" s="132" t="s">
        <v>394</v>
      </c>
      <c r="D171" s="132" t="s">
        <v>171</v>
      </c>
      <c r="E171" s="133" t="s">
        <v>1183</v>
      </c>
      <c r="F171" s="134" t="s">
        <v>1184</v>
      </c>
      <c r="G171" s="135" t="s">
        <v>253</v>
      </c>
      <c r="H171" s="136">
        <v>48</v>
      </c>
      <c r="I171" s="137"/>
      <c r="J171" s="138">
        <f>ROUND(I171*H171,2)</f>
        <v>0</v>
      </c>
      <c r="K171" s="134" t="s">
        <v>254</v>
      </c>
      <c r="L171" s="33"/>
      <c r="M171" s="139" t="s">
        <v>44</v>
      </c>
      <c r="N171" s="140" t="s">
        <v>53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187</v>
      </c>
      <c r="AT171" s="143" t="s">
        <v>171</v>
      </c>
      <c r="AU171" s="143" t="s">
        <v>21</v>
      </c>
      <c r="AY171" s="17" t="s">
        <v>168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90</v>
      </c>
      <c r="BK171" s="144">
        <f>ROUND(I171*H171,2)</f>
        <v>0</v>
      </c>
      <c r="BL171" s="17" t="s">
        <v>187</v>
      </c>
      <c r="BM171" s="143" t="s">
        <v>2915</v>
      </c>
    </row>
    <row r="172" spans="2:65" s="1" customFormat="1" ht="10.199999999999999">
      <c r="B172" s="33"/>
      <c r="D172" s="160" t="s">
        <v>256</v>
      </c>
      <c r="F172" s="161" t="s">
        <v>1186</v>
      </c>
      <c r="I172" s="147"/>
      <c r="L172" s="33"/>
      <c r="M172" s="148"/>
      <c r="T172" s="54"/>
      <c r="AT172" s="17" t="s">
        <v>256</v>
      </c>
      <c r="AU172" s="17" t="s">
        <v>21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2816</v>
      </c>
      <c r="H173" s="152">
        <v>48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90</v>
      </c>
      <c r="AY173" s="150" t="s">
        <v>168</v>
      </c>
    </row>
    <row r="174" spans="2:65" s="1" customFormat="1" ht="16.5" customHeight="1">
      <c r="B174" s="33"/>
      <c r="C174" s="176" t="s">
        <v>402</v>
      </c>
      <c r="D174" s="176" t="s">
        <v>386</v>
      </c>
      <c r="E174" s="177" t="s">
        <v>2916</v>
      </c>
      <c r="F174" s="178" t="s">
        <v>2917</v>
      </c>
      <c r="G174" s="179" t="s">
        <v>1189</v>
      </c>
      <c r="H174" s="180">
        <v>0.96</v>
      </c>
      <c r="I174" s="181"/>
      <c r="J174" s="182">
        <f>ROUND(I174*H174,2)</f>
        <v>0</v>
      </c>
      <c r="K174" s="178" t="s">
        <v>254</v>
      </c>
      <c r="L174" s="183"/>
      <c r="M174" s="184" t="s">
        <v>44</v>
      </c>
      <c r="N174" s="185" t="s">
        <v>53</v>
      </c>
      <c r="P174" s="141">
        <f>O174*H174</f>
        <v>0</v>
      </c>
      <c r="Q174" s="141">
        <v>1E-3</v>
      </c>
      <c r="R174" s="141">
        <f>Q174*H174</f>
        <v>9.6000000000000002E-4</v>
      </c>
      <c r="S174" s="141">
        <v>0</v>
      </c>
      <c r="T174" s="142">
        <f>S174*H174</f>
        <v>0</v>
      </c>
      <c r="AR174" s="143" t="s">
        <v>204</v>
      </c>
      <c r="AT174" s="143" t="s">
        <v>386</v>
      </c>
      <c r="AU174" s="143" t="s">
        <v>21</v>
      </c>
      <c r="AY174" s="17" t="s">
        <v>168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7" t="s">
        <v>90</v>
      </c>
      <c r="BK174" s="144">
        <f>ROUND(I174*H174,2)</f>
        <v>0</v>
      </c>
      <c r="BL174" s="17" t="s">
        <v>187</v>
      </c>
      <c r="BM174" s="143" t="s">
        <v>2918</v>
      </c>
    </row>
    <row r="175" spans="2:65" s="12" customFormat="1" ht="10.199999999999999">
      <c r="B175" s="149"/>
      <c r="D175" s="145" t="s">
        <v>182</v>
      </c>
      <c r="F175" s="151" t="s">
        <v>2919</v>
      </c>
      <c r="H175" s="152">
        <v>0.96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</v>
      </c>
      <c r="AX175" s="12" t="s">
        <v>90</v>
      </c>
      <c r="AY175" s="150" t="s">
        <v>168</v>
      </c>
    </row>
    <row r="176" spans="2:65" s="11" customFormat="1" ht="22.8" customHeight="1">
      <c r="B176" s="120"/>
      <c r="D176" s="121" t="s">
        <v>81</v>
      </c>
      <c r="E176" s="130" t="s">
        <v>183</v>
      </c>
      <c r="F176" s="130" t="s">
        <v>407</v>
      </c>
      <c r="I176" s="123"/>
      <c r="J176" s="131">
        <f>BK176</f>
        <v>0</v>
      </c>
      <c r="L176" s="120"/>
      <c r="M176" s="125"/>
      <c r="P176" s="126">
        <f>SUM(P177:P182)</f>
        <v>0</v>
      </c>
      <c r="R176" s="126">
        <f>SUM(R177:R182)</f>
        <v>0</v>
      </c>
      <c r="T176" s="127">
        <f>SUM(T177:T182)</f>
        <v>0</v>
      </c>
      <c r="AR176" s="121" t="s">
        <v>90</v>
      </c>
      <c r="AT176" s="128" t="s">
        <v>81</v>
      </c>
      <c r="AU176" s="128" t="s">
        <v>90</v>
      </c>
      <c r="AY176" s="121" t="s">
        <v>168</v>
      </c>
      <c r="BK176" s="129">
        <f>SUM(BK177:BK182)</f>
        <v>0</v>
      </c>
    </row>
    <row r="177" spans="2:65" s="1" customFormat="1" ht="16.5" customHeight="1">
      <c r="B177" s="33"/>
      <c r="C177" s="132" t="s">
        <v>408</v>
      </c>
      <c r="D177" s="132" t="s">
        <v>171</v>
      </c>
      <c r="E177" s="133" t="s">
        <v>409</v>
      </c>
      <c r="F177" s="134" t="s">
        <v>410</v>
      </c>
      <c r="G177" s="135" t="s">
        <v>267</v>
      </c>
      <c r="H177" s="136">
        <v>55.5</v>
      </c>
      <c r="I177" s="137"/>
      <c r="J177" s="138">
        <f>ROUND(I177*H177,2)</f>
        <v>0</v>
      </c>
      <c r="K177" s="134" t="s">
        <v>254</v>
      </c>
      <c r="L177" s="33"/>
      <c r="M177" s="139" t="s">
        <v>44</v>
      </c>
      <c r="N177" s="140" t="s">
        <v>53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187</v>
      </c>
      <c r="AT177" s="143" t="s">
        <v>171</v>
      </c>
      <c r="AU177" s="143" t="s">
        <v>21</v>
      </c>
      <c r="AY177" s="17" t="s">
        <v>168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7" t="s">
        <v>90</v>
      </c>
      <c r="BK177" s="144">
        <f>ROUND(I177*H177,2)</f>
        <v>0</v>
      </c>
      <c r="BL177" s="17" t="s">
        <v>187</v>
      </c>
      <c r="BM177" s="143" t="s">
        <v>2920</v>
      </c>
    </row>
    <row r="178" spans="2:65" s="1" customFormat="1" ht="10.199999999999999">
      <c r="B178" s="33"/>
      <c r="D178" s="160" t="s">
        <v>256</v>
      </c>
      <c r="F178" s="161" t="s">
        <v>412</v>
      </c>
      <c r="I178" s="147"/>
      <c r="L178" s="33"/>
      <c r="M178" s="148"/>
      <c r="T178" s="54"/>
      <c r="AT178" s="17" t="s">
        <v>256</v>
      </c>
      <c r="AU178" s="17" t="s">
        <v>21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2813</v>
      </c>
      <c r="H179" s="152">
        <v>55.5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" customFormat="1" ht="16.5" customHeight="1">
      <c r="B180" s="33"/>
      <c r="C180" s="132" t="s">
        <v>414</v>
      </c>
      <c r="D180" s="132" t="s">
        <v>171</v>
      </c>
      <c r="E180" s="133" t="s">
        <v>415</v>
      </c>
      <c r="F180" s="134" t="s">
        <v>416</v>
      </c>
      <c r="G180" s="135" t="s">
        <v>267</v>
      </c>
      <c r="H180" s="136">
        <v>55.5</v>
      </c>
      <c r="I180" s="137"/>
      <c r="J180" s="138">
        <f>ROUND(I180*H180,2)</f>
        <v>0</v>
      </c>
      <c r="K180" s="134" t="s">
        <v>254</v>
      </c>
      <c r="L180" s="33"/>
      <c r="M180" s="139" t="s">
        <v>44</v>
      </c>
      <c r="N180" s="140" t="s">
        <v>53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187</v>
      </c>
      <c r="AT180" s="143" t="s">
        <v>171</v>
      </c>
      <c r="AU180" s="143" t="s">
        <v>21</v>
      </c>
      <c r="AY180" s="17" t="s">
        <v>168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90</v>
      </c>
      <c r="BK180" s="144">
        <f>ROUND(I180*H180,2)</f>
        <v>0</v>
      </c>
      <c r="BL180" s="17" t="s">
        <v>187</v>
      </c>
      <c r="BM180" s="143" t="s">
        <v>2921</v>
      </c>
    </row>
    <row r="181" spans="2:65" s="1" customFormat="1" ht="10.199999999999999">
      <c r="B181" s="33"/>
      <c r="D181" s="160" t="s">
        <v>256</v>
      </c>
      <c r="F181" s="161" t="s">
        <v>418</v>
      </c>
      <c r="I181" s="147"/>
      <c r="L181" s="33"/>
      <c r="M181" s="148"/>
      <c r="T181" s="54"/>
      <c r="AT181" s="17" t="s">
        <v>256</v>
      </c>
      <c r="AU181" s="17" t="s">
        <v>21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2813</v>
      </c>
      <c r="H182" s="152">
        <v>55.5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90</v>
      </c>
      <c r="AY182" s="150" t="s">
        <v>168</v>
      </c>
    </row>
    <row r="183" spans="2:65" s="11" customFormat="1" ht="22.8" customHeight="1">
      <c r="B183" s="120"/>
      <c r="D183" s="121" t="s">
        <v>81</v>
      </c>
      <c r="E183" s="130" t="s">
        <v>187</v>
      </c>
      <c r="F183" s="130" t="s">
        <v>419</v>
      </c>
      <c r="I183" s="123"/>
      <c r="J183" s="131">
        <f>BK183</f>
        <v>0</v>
      </c>
      <c r="L183" s="120"/>
      <c r="M183" s="125"/>
      <c r="P183" s="126">
        <f>SUM(P184:P187)</f>
        <v>0</v>
      </c>
      <c r="R183" s="126">
        <f>SUM(R184:R187)</f>
        <v>14.16753961</v>
      </c>
      <c r="T183" s="127">
        <f>SUM(T184:T187)</f>
        <v>0</v>
      </c>
      <c r="AR183" s="121" t="s">
        <v>90</v>
      </c>
      <c r="AT183" s="128" t="s">
        <v>81</v>
      </c>
      <c r="AU183" s="128" t="s">
        <v>90</v>
      </c>
      <c r="AY183" s="121" t="s">
        <v>168</v>
      </c>
      <c r="BK183" s="129">
        <f>SUM(BK184:BK187)</f>
        <v>0</v>
      </c>
    </row>
    <row r="184" spans="2:65" s="1" customFormat="1" ht="21.75" customHeight="1">
      <c r="B184" s="33"/>
      <c r="C184" s="132" t="s">
        <v>420</v>
      </c>
      <c r="D184" s="132" t="s">
        <v>171</v>
      </c>
      <c r="E184" s="133" t="s">
        <v>421</v>
      </c>
      <c r="F184" s="134" t="s">
        <v>422</v>
      </c>
      <c r="G184" s="135" t="s">
        <v>225</v>
      </c>
      <c r="H184" s="136">
        <v>7.4930000000000003</v>
      </c>
      <c r="I184" s="137"/>
      <c r="J184" s="138">
        <f>ROUND(I184*H184,2)</f>
        <v>0</v>
      </c>
      <c r="K184" s="134" t="s">
        <v>254</v>
      </c>
      <c r="L184" s="33"/>
      <c r="M184" s="139" t="s">
        <v>44</v>
      </c>
      <c r="N184" s="140" t="s">
        <v>53</v>
      </c>
      <c r="P184" s="141">
        <f>O184*H184</f>
        <v>0</v>
      </c>
      <c r="Q184" s="141">
        <v>1.8907700000000001</v>
      </c>
      <c r="R184" s="141">
        <f>Q184*H184</f>
        <v>14.16753961</v>
      </c>
      <c r="S184" s="141">
        <v>0</v>
      </c>
      <c r="T184" s="142">
        <f>S184*H184</f>
        <v>0</v>
      </c>
      <c r="AR184" s="143" t="s">
        <v>187</v>
      </c>
      <c r="AT184" s="143" t="s">
        <v>171</v>
      </c>
      <c r="AU184" s="143" t="s">
        <v>21</v>
      </c>
      <c r="AY184" s="17" t="s">
        <v>168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7" t="s">
        <v>90</v>
      </c>
      <c r="BK184" s="144">
        <f>ROUND(I184*H184,2)</f>
        <v>0</v>
      </c>
      <c r="BL184" s="17" t="s">
        <v>187</v>
      </c>
      <c r="BM184" s="143" t="s">
        <v>2922</v>
      </c>
    </row>
    <row r="185" spans="2:65" s="1" customFormat="1" ht="10.199999999999999">
      <c r="B185" s="33"/>
      <c r="D185" s="160" t="s">
        <v>256</v>
      </c>
      <c r="F185" s="161" t="s">
        <v>424</v>
      </c>
      <c r="I185" s="147"/>
      <c r="L185" s="33"/>
      <c r="M185" s="148"/>
      <c r="T185" s="54"/>
      <c r="AT185" s="17" t="s">
        <v>256</v>
      </c>
      <c r="AU185" s="17" t="s">
        <v>21</v>
      </c>
    </row>
    <row r="186" spans="2:65" s="12" customFormat="1" ht="10.199999999999999">
      <c r="B186" s="149"/>
      <c r="D186" s="145" t="s">
        <v>182</v>
      </c>
      <c r="E186" s="150" t="s">
        <v>44</v>
      </c>
      <c r="F186" s="151" t="s">
        <v>2923</v>
      </c>
      <c r="H186" s="152">
        <v>7.4930000000000003</v>
      </c>
      <c r="I186" s="153"/>
      <c r="L186" s="149"/>
      <c r="M186" s="154"/>
      <c r="T186" s="155"/>
      <c r="AT186" s="150" t="s">
        <v>182</v>
      </c>
      <c r="AU186" s="150" t="s">
        <v>21</v>
      </c>
      <c r="AV186" s="12" t="s">
        <v>21</v>
      </c>
      <c r="AW186" s="12" t="s">
        <v>42</v>
      </c>
      <c r="AX186" s="12" t="s">
        <v>82</v>
      </c>
      <c r="AY186" s="150" t="s">
        <v>168</v>
      </c>
    </row>
    <row r="187" spans="2:65" s="13" customFormat="1" ht="10.199999999999999">
      <c r="B187" s="162"/>
      <c r="D187" s="145" t="s">
        <v>182</v>
      </c>
      <c r="E187" s="163" t="s">
        <v>2829</v>
      </c>
      <c r="F187" s="164" t="s">
        <v>264</v>
      </c>
      <c r="H187" s="165">
        <v>7.4930000000000003</v>
      </c>
      <c r="I187" s="166"/>
      <c r="L187" s="162"/>
      <c r="M187" s="167"/>
      <c r="T187" s="168"/>
      <c r="AT187" s="163" t="s">
        <v>182</v>
      </c>
      <c r="AU187" s="163" t="s">
        <v>21</v>
      </c>
      <c r="AV187" s="13" t="s">
        <v>187</v>
      </c>
      <c r="AW187" s="13" t="s">
        <v>42</v>
      </c>
      <c r="AX187" s="13" t="s">
        <v>90</v>
      </c>
      <c r="AY187" s="163" t="s">
        <v>168</v>
      </c>
    </row>
    <row r="188" spans="2:65" s="11" customFormat="1" ht="22.8" customHeight="1">
      <c r="B188" s="120"/>
      <c r="D188" s="121" t="s">
        <v>81</v>
      </c>
      <c r="E188" s="130" t="s">
        <v>167</v>
      </c>
      <c r="F188" s="130" t="s">
        <v>463</v>
      </c>
      <c r="I188" s="123"/>
      <c r="J188" s="131">
        <f>BK188</f>
        <v>0</v>
      </c>
      <c r="L188" s="120"/>
      <c r="M188" s="125"/>
      <c r="P188" s="126">
        <f>SUM(P189:P214)</f>
        <v>0</v>
      </c>
      <c r="R188" s="126">
        <f>SUM(R189:R214)</f>
        <v>0.54371999999999998</v>
      </c>
      <c r="T188" s="127">
        <f>SUM(T189:T214)</f>
        <v>0</v>
      </c>
      <c r="AR188" s="121" t="s">
        <v>90</v>
      </c>
      <c r="AT188" s="128" t="s">
        <v>81</v>
      </c>
      <c r="AU188" s="128" t="s">
        <v>90</v>
      </c>
      <c r="AY188" s="121" t="s">
        <v>168</v>
      </c>
      <c r="BK188" s="129">
        <f>SUM(BK189:BK214)</f>
        <v>0</v>
      </c>
    </row>
    <row r="189" spans="2:65" s="1" customFormat="1" ht="21.75" customHeight="1">
      <c r="B189" s="33"/>
      <c r="C189" s="132" t="s">
        <v>427</v>
      </c>
      <c r="D189" s="132" t="s">
        <v>171</v>
      </c>
      <c r="E189" s="133" t="s">
        <v>2924</v>
      </c>
      <c r="F189" s="134" t="s">
        <v>2925</v>
      </c>
      <c r="G189" s="135" t="s">
        <v>253</v>
      </c>
      <c r="H189" s="136">
        <v>5.4</v>
      </c>
      <c r="I189" s="137"/>
      <c r="J189" s="138">
        <f>ROUND(I189*H189,2)</f>
        <v>0</v>
      </c>
      <c r="K189" s="134" t="s">
        <v>254</v>
      </c>
      <c r="L189" s="33"/>
      <c r="M189" s="139" t="s">
        <v>44</v>
      </c>
      <c r="N189" s="140" t="s">
        <v>53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187</v>
      </c>
      <c r="AT189" s="143" t="s">
        <v>171</v>
      </c>
      <c r="AU189" s="143" t="s">
        <v>21</v>
      </c>
      <c r="AY189" s="17" t="s">
        <v>168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90</v>
      </c>
      <c r="BK189" s="144">
        <f>ROUND(I189*H189,2)</f>
        <v>0</v>
      </c>
      <c r="BL189" s="17" t="s">
        <v>187</v>
      </c>
      <c r="BM189" s="143" t="s">
        <v>2926</v>
      </c>
    </row>
    <row r="190" spans="2:65" s="1" customFormat="1" ht="10.199999999999999">
      <c r="B190" s="33"/>
      <c r="D190" s="160" t="s">
        <v>256</v>
      </c>
      <c r="F190" s="161" t="s">
        <v>2927</v>
      </c>
      <c r="I190" s="147"/>
      <c r="L190" s="33"/>
      <c r="M190" s="148"/>
      <c r="T190" s="54"/>
      <c r="AT190" s="17" t="s">
        <v>256</v>
      </c>
      <c r="AU190" s="17" t="s">
        <v>21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2928</v>
      </c>
      <c r="H191" s="152">
        <v>5.4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90</v>
      </c>
      <c r="AY191" s="150" t="s">
        <v>168</v>
      </c>
    </row>
    <row r="192" spans="2:65" s="1" customFormat="1" ht="21.75" customHeight="1">
      <c r="B192" s="33"/>
      <c r="C192" s="132" t="s">
        <v>434</v>
      </c>
      <c r="D192" s="132" t="s">
        <v>171</v>
      </c>
      <c r="E192" s="133" t="s">
        <v>2929</v>
      </c>
      <c r="F192" s="134" t="s">
        <v>2930</v>
      </c>
      <c r="G192" s="135" t="s">
        <v>253</v>
      </c>
      <c r="H192" s="136">
        <v>7.35</v>
      </c>
      <c r="I192" s="137"/>
      <c r="J192" s="138">
        <f>ROUND(I192*H192,2)</f>
        <v>0</v>
      </c>
      <c r="K192" s="134" t="s">
        <v>254</v>
      </c>
      <c r="L192" s="33"/>
      <c r="M192" s="139" t="s">
        <v>44</v>
      </c>
      <c r="N192" s="140" t="s">
        <v>53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187</v>
      </c>
      <c r="AT192" s="143" t="s">
        <v>171</v>
      </c>
      <c r="AU192" s="143" t="s">
        <v>21</v>
      </c>
      <c r="AY192" s="17" t="s">
        <v>168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7" t="s">
        <v>90</v>
      </c>
      <c r="BK192" s="144">
        <f>ROUND(I192*H192,2)</f>
        <v>0</v>
      </c>
      <c r="BL192" s="17" t="s">
        <v>187</v>
      </c>
      <c r="BM192" s="143" t="s">
        <v>2931</v>
      </c>
    </row>
    <row r="193" spans="2:65" s="1" customFormat="1" ht="10.199999999999999">
      <c r="B193" s="33"/>
      <c r="D193" s="160" t="s">
        <v>256</v>
      </c>
      <c r="F193" s="161" t="s">
        <v>2932</v>
      </c>
      <c r="I193" s="147"/>
      <c r="L193" s="33"/>
      <c r="M193" s="148"/>
      <c r="T193" s="54"/>
      <c r="AT193" s="17" t="s">
        <v>256</v>
      </c>
      <c r="AU193" s="17" t="s">
        <v>21</v>
      </c>
    </row>
    <row r="194" spans="2:65" s="12" customFormat="1" ht="10.199999999999999">
      <c r="B194" s="149"/>
      <c r="D194" s="145" t="s">
        <v>182</v>
      </c>
      <c r="E194" s="150" t="s">
        <v>44</v>
      </c>
      <c r="F194" s="151" t="s">
        <v>2810</v>
      </c>
      <c r="H194" s="152">
        <v>1.35</v>
      </c>
      <c r="I194" s="153"/>
      <c r="L194" s="149"/>
      <c r="M194" s="154"/>
      <c r="T194" s="155"/>
      <c r="AT194" s="150" t="s">
        <v>182</v>
      </c>
      <c r="AU194" s="150" t="s">
        <v>21</v>
      </c>
      <c r="AV194" s="12" t="s">
        <v>21</v>
      </c>
      <c r="AW194" s="12" t="s">
        <v>42</v>
      </c>
      <c r="AX194" s="12" t="s">
        <v>82</v>
      </c>
      <c r="AY194" s="150" t="s">
        <v>168</v>
      </c>
    </row>
    <row r="195" spans="2:65" s="12" customFormat="1" ht="10.199999999999999">
      <c r="B195" s="149"/>
      <c r="D195" s="145" t="s">
        <v>182</v>
      </c>
      <c r="E195" s="150" t="s">
        <v>44</v>
      </c>
      <c r="F195" s="151" t="s">
        <v>2834</v>
      </c>
      <c r="H195" s="152">
        <v>6</v>
      </c>
      <c r="I195" s="153"/>
      <c r="L195" s="149"/>
      <c r="M195" s="154"/>
      <c r="T195" s="155"/>
      <c r="AT195" s="150" t="s">
        <v>182</v>
      </c>
      <c r="AU195" s="150" t="s">
        <v>21</v>
      </c>
      <c r="AV195" s="12" t="s">
        <v>21</v>
      </c>
      <c r="AW195" s="12" t="s">
        <v>42</v>
      </c>
      <c r="AX195" s="12" t="s">
        <v>82</v>
      </c>
      <c r="AY195" s="150" t="s">
        <v>168</v>
      </c>
    </row>
    <row r="196" spans="2:65" s="13" customFormat="1" ht="10.199999999999999">
      <c r="B196" s="162"/>
      <c r="D196" s="145" t="s">
        <v>182</v>
      </c>
      <c r="E196" s="163" t="s">
        <v>44</v>
      </c>
      <c r="F196" s="164" t="s">
        <v>264</v>
      </c>
      <c r="H196" s="165">
        <v>7.35</v>
      </c>
      <c r="I196" s="166"/>
      <c r="L196" s="162"/>
      <c r="M196" s="167"/>
      <c r="T196" s="168"/>
      <c r="AT196" s="163" t="s">
        <v>182</v>
      </c>
      <c r="AU196" s="163" t="s">
        <v>21</v>
      </c>
      <c r="AV196" s="13" t="s">
        <v>187</v>
      </c>
      <c r="AW196" s="13" t="s">
        <v>42</v>
      </c>
      <c r="AX196" s="13" t="s">
        <v>90</v>
      </c>
      <c r="AY196" s="163" t="s">
        <v>168</v>
      </c>
    </row>
    <row r="197" spans="2:65" s="1" customFormat="1" ht="21.75" customHeight="1">
      <c r="B197" s="33"/>
      <c r="C197" s="132" t="s">
        <v>439</v>
      </c>
      <c r="D197" s="132" t="s">
        <v>171</v>
      </c>
      <c r="E197" s="133" t="s">
        <v>2933</v>
      </c>
      <c r="F197" s="134" t="s">
        <v>2934</v>
      </c>
      <c r="G197" s="135" t="s">
        <v>253</v>
      </c>
      <c r="H197" s="136">
        <v>13.5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2935</v>
      </c>
    </row>
    <row r="198" spans="2:65" s="1" customFormat="1" ht="10.199999999999999">
      <c r="B198" s="33"/>
      <c r="D198" s="160" t="s">
        <v>256</v>
      </c>
      <c r="F198" s="161" t="s">
        <v>2936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2807</v>
      </c>
      <c r="H199" s="152">
        <v>13.5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" customFormat="1" ht="24.15" customHeight="1">
      <c r="B200" s="33"/>
      <c r="C200" s="132" t="s">
        <v>443</v>
      </c>
      <c r="D200" s="132" t="s">
        <v>171</v>
      </c>
      <c r="E200" s="133" t="s">
        <v>790</v>
      </c>
      <c r="F200" s="134" t="s">
        <v>791</v>
      </c>
      <c r="G200" s="135" t="s">
        <v>253</v>
      </c>
      <c r="H200" s="136">
        <v>2.7</v>
      </c>
      <c r="I200" s="137"/>
      <c r="J200" s="138">
        <f>ROUND(I200*H200,2)</f>
        <v>0</v>
      </c>
      <c r="K200" s="134" t="s">
        <v>254</v>
      </c>
      <c r="L200" s="33"/>
      <c r="M200" s="139" t="s">
        <v>44</v>
      </c>
      <c r="N200" s="140" t="s">
        <v>53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187</v>
      </c>
      <c r="AT200" s="143" t="s">
        <v>171</v>
      </c>
      <c r="AU200" s="143" t="s">
        <v>21</v>
      </c>
      <c r="AY200" s="17" t="s">
        <v>168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90</v>
      </c>
      <c r="BK200" s="144">
        <f>ROUND(I200*H200,2)</f>
        <v>0</v>
      </c>
      <c r="BL200" s="17" t="s">
        <v>187</v>
      </c>
      <c r="BM200" s="143" t="s">
        <v>2937</v>
      </c>
    </row>
    <row r="201" spans="2:65" s="1" customFormat="1" ht="10.199999999999999">
      <c r="B201" s="33"/>
      <c r="D201" s="160" t="s">
        <v>256</v>
      </c>
      <c r="F201" s="161" t="s">
        <v>793</v>
      </c>
      <c r="I201" s="147"/>
      <c r="L201" s="33"/>
      <c r="M201" s="148"/>
      <c r="T201" s="54"/>
      <c r="AT201" s="17" t="s">
        <v>256</v>
      </c>
      <c r="AU201" s="17" t="s">
        <v>21</v>
      </c>
    </row>
    <row r="202" spans="2:65" s="12" customFormat="1" ht="10.199999999999999">
      <c r="B202" s="149"/>
      <c r="D202" s="145" t="s">
        <v>182</v>
      </c>
      <c r="E202" s="150" t="s">
        <v>44</v>
      </c>
      <c r="F202" s="151" t="s">
        <v>2804</v>
      </c>
      <c r="H202" s="152">
        <v>2.7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42</v>
      </c>
      <c r="AX202" s="12" t="s">
        <v>90</v>
      </c>
      <c r="AY202" s="150" t="s">
        <v>168</v>
      </c>
    </row>
    <row r="203" spans="2:65" s="1" customFormat="1" ht="16.5" customHeight="1">
      <c r="B203" s="33"/>
      <c r="C203" s="132" t="s">
        <v>448</v>
      </c>
      <c r="D203" s="132" t="s">
        <v>171</v>
      </c>
      <c r="E203" s="133" t="s">
        <v>2938</v>
      </c>
      <c r="F203" s="134" t="s">
        <v>2939</v>
      </c>
      <c r="G203" s="135" t="s">
        <v>253</v>
      </c>
      <c r="H203" s="136">
        <v>2.7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2940</v>
      </c>
    </row>
    <row r="204" spans="2:65" s="1" customFormat="1" ht="10.199999999999999">
      <c r="B204" s="33"/>
      <c r="D204" s="160" t="s">
        <v>256</v>
      </c>
      <c r="F204" s="161" t="s">
        <v>2941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2804</v>
      </c>
      <c r="H205" s="152">
        <v>2.7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90</v>
      </c>
      <c r="AY205" s="150" t="s">
        <v>168</v>
      </c>
    </row>
    <row r="206" spans="2:65" s="1" customFormat="1" ht="24.15" customHeight="1">
      <c r="B206" s="33"/>
      <c r="C206" s="132" t="s">
        <v>453</v>
      </c>
      <c r="D206" s="132" t="s">
        <v>171</v>
      </c>
      <c r="E206" s="133" t="s">
        <v>798</v>
      </c>
      <c r="F206" s="134" t="s">
        <v>799</v>
      </c>
      <c r="G206" s="135" t="s">
        <v>253</v>
      </c>
      <c r="H206" s="136">
        <v>2.7</v>
      </c>
      <c r="I206" s="137"/>
      <c r="J206" s="138">
        <f>ROUND(I206*H206,2)</f>
        <v>0</v>
      </c>
      <c r="K206" s="134" t="s">
        <v>254</v>
      </c>
      <c r="L206" s="33"/>
      <c r="M206" s="139" t="s">
        <v>44</v>
      </c>
      <c r="N206" s="140" t="s">
        <v>53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187</v>
      </c>
      <c r="AT206" s="143" t="s">
        <v>171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2942</v>
      </c>
    </row>
    <row r="207" spans="2:65" s="1" customFormat="1" ht="10.199999999999999">
      <c r="B207" s="33"/>
      <c r="D207" s="160" t="s">
        <v>256</v>
      </c>
      <c r="F207" s="161" t="s">
        <v>801</v>
      </c>
      <c r="I207" s="147"/>
      <c r="L207" s="33"/>
      <c r="M207" s="148"/>
      <c r="T207" s="54"/>
      <c r="AT207" s="17" t="s">
        <v>256</v>
      </c>
      <c r="AU207" s="17" t="s">
        <v>21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2804</v>
      </c>
      <c r="H208" s="152">
        <v>2.7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32" t="s">
        <v>458</v>
      </c>
      <c r="D209" s="132" t="s">
        <v>171</v>
      </c>
      <c r="E209" s="133" t="s">
        <v>2943</v>
      </c>
      <c r="F209" s="134" t="s">
        <v>2944</v>
      </c>
      <c r="G209" s="135" t="s">
        <v>253</v>
      </c>
      <c r="H209" s="136">
        <v>1.35</v>
      </c>
      <c r="I209" s="137"/>
      <c r="J209" s="138">
        <f>ROUND(I209*H209,2)</f>
        <v>0</v>
      </c>
      <c r="K209" s="134" t="s">
        <v>254</v>
      </c>
      <c r="L209" s="33"/>
      <c r="M209" s="139" t="s">
        <v>44</v>
      </c>
      <c r="N209" s="140" t="s">
        <v>53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187</v>
      </c>
      <c r="AT209" s="143" t="s">
        <v>171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2945</v>
      </c>
    </row>
    <row r="210" spans="2:65" s="1" customFormat="1" ht="10.199999999999999">
      <c r="B210" s="33"/>
      <c r="D210" s="160" t="s">
        <v>256</v>
      </c>
      <c r="F210" s="161" t="s">
        <v>2946</v>
      </c>
      <c r="I210" s="147"/>
      <c r="L210" s="33"/>
      <c r="M210" s="148"/>
      <c r="T210" s="54"/>
      <c r="AT210" s="17" t="s">
        <v>256</v>
      </c>
      <c r="AU210" s="17" t="s">
        <v>21</v>
      </c>
    </row>
    <row r="211" spans="2:65" s="12" customFormat="1" ht="10.199999999999999">
      <c r="B211" s="149"/>
      <c r="D211" s="145" t="s">
        <v>182</v>
      </c>
      <c r="E211" s="150" t="s">
        <v>44</v>
      </c>
      <c r="F211" s="151" t="s">
        <v>2810</v>
      </c>
      <c r="H211" s="152">
        <v>1.35</v>
      </c>
      <c r="I211" s="153"/>
      <c r="L211" s="149"/>
      <c r="M211" s="154"/>
      <c r="T211" s="155"/>
      <c r="AT211" s="150" t="s">
        <v>182</v>
      </c>
      <c r="AU211" s="150" t="s">
        <v>21</v>
      </c>
      <c r="AV211" s="12" t="s">
        <v>21</v>
      </c>
      <c r="AW211" s="12" t="s">
        <v>42</v>
      </c>
      <c r="AX211" s="12" t="s">
        <v>90</v>
      </c>
      <c r="AY211" s="150" t="s">
        <v>168</v>
      </c>
    </row>
    <row r="212" spans="2:65" s="1" customFormat="1" ht="37.799999999999997" customHeight="1">
      <c r="B212" s="33"/>
      <c r="C212" s="132" t="s">
        <v>464</v>
      </c>
      <c r="D212" s="132" t="s">
        <v>171</v>
      </c>
      <c r="E212" s="133" t="s">
        <v>2947</v>
      </c>
      <c r="F212" s="134" t="s">
        <v>2948</v>
      </c>
      <c r="G212" s="135" t="s">
        <v>253</v>
      </c>
      <c r="H212" s="136">
        <v>6</v>
      </c>
      <c r="I212" s="137"/>
      <c r="J212" s="138">
        <f>ROUND(I212*H212,2)</f>
        <v>0</v>
      </c>
      <c r="K212" s="134" t="s">
        <v>254</v>
      </c>
      <c r="L212" s="33"/>
      <c r="M212" s="139" t="s">
        <v>44</v>
      </c>
      <c r="N212" s="140" t="s">
        <v>53</v>
      </c>
      <c r="P212" s="141">
        <f>O212*H212</f>
        <v>0</v>
      </c>
      <c r="Q212" s="141">
        <v>9.0620000000000006E-2</v>
      </c>
      <c r="R212" s="141">
        <f>Q212*H212</f>
        <v>0.54371999999999998</v>
      </c>
      <c r="S212" s="141">
        <v>0</v>
      </c>
      <c r="T212" s="142">
        <f>S212*H212</f>
        <v>0</v>
      </c>
      <c r="AR212" s="143" t="s">
        <v>187</v>
      </c>
      <c r="AT212" s="143" t="s">
        <v>171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2949</v>
      </c>
    </row>
    <row r="213" spans="2:65" s="1" customFormat="1" ht="10.199999999999999">
      <c r="B213" s="33"/>
      <c r="D213" s="160" t="s">
        <v>256</v>
      </c>
      <c r="F213" s="161" t="s">
        <v>2950</v>
      </c>
      <c r="I213" s="147"/>
      <c r="L213" s="33"/>
      <c r="M213" s="148"/>
      <c r="T213" s="54"/>
      <c r="AT213" s="17" t="s">
        <v>256</v>
      </c>
      <c r="AU213" s="17" t="s">
        <v>21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2834</v>
      </c>
      <c r="H214" s="152">
        <v>6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90</v>
      </c>
      <c r="AY214" s="150" t="s">
        <v>168</v>
      </c>
    </row>
    <row r="215" spans="2:65" s="11" customFormat="1" ht="22.8" customHeight="1">
      <c r="B215" s="120"/>
      <c r="D215" s="121" t="s">
        <v>81</v>
      </c>
      <c r="E215" s="130" t="s">
        <v>204</v>
      </c>
      <c r="F215" s="130" t="s">
        <v>479</v>
      </c>
      <c r="I215" s="123"/>
      <c r="J215" s="131">
        <f>BK215</f>
        <v>0</v>
      </c>
      <c r="L215" s="120"/>
      <c r="M215" s="125"/>
      <c r="P215" s="126">
        <f>SUM(P216:P251)</f>
        <v>0</v>
      </c>
      <c r="R215" s="126">
        <f>SUM(R216:R251)</f>
        <v>2.4286876500000001</v>
      </c>
      <c r="T215" s="127">
        <f>SUM(T216:T251)</f>
        <v>0</v>
      </c>
      <c r="AR215" s="121" t="s">
        <v>90</v>
      </c>
      <c r="AT215" s="128" t="s">
        <v>81</v>
      </c>
      <c r="AU215" s="128" t="s">
        <v>90</v>
      </c>
      <c r="AY215" s="121" t="s">
        <v>168</v>
      </c>
      <c r="BK215" s="129">
        <f>SUM(BK216:BK251)</f>
        <v>0</v>
      </c>
    </row>
    <row r="216" spans="2:65" s="1" customFormat="1" ht="16.5" customHeight="1">
      <c r="B216" s="33"/>
      <c r="C216" s="132" t="s">
        <v>469</v>
      </c>
      <c r="D216" s="132" t="s">
        <v>171</v>
      </c>
      <c r="E216" s="133" t="s">
        <v>2951</v>
      </c>
      <c r="F216" s="134" t="s">
        <v>2952</v>
      </c>
      <c r="G216" s="135" t="s">
        <v>267</v>
      </c>
      <c r="H216" s="136">
        <v>55.5</v>
      </c>
      <c r="I216" s="137"/>
      <c r="J216" s="138">
        <f>ROUND(I216*H216,2)</f>
        <v>0</v>
      </c>
      <c r="K216" s="134" t="s">
        <v>254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1.0000000000000001E-5</v>
      </c>
      <c r="R216" s="141">
        <f>Q216*H216</f>
        <v>5.5500000000000005E-4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2953</v>
      </c>
    </row>
    <row r="217" spans="2:65" s="1" customFormat="1" ht="10.199999999999999">
      <c r="B217" s="33"/>
      <c r="D217" s="160" t="s">
        <v>256</v>
      </c>
      <c r="F217" s="161" t="s">
        <v>2954</v>
      </c>
      <c r="I217" s="147"/>
      <c r="L217" s="33"/>
      <c r="M217" s="148"/>
      <c r="T217" s="54"/>
      <c r="AT217" s="17" t="s">
        <v>256</v>
      </c>
      <c r="AU217" s="17" t="s">
        <v>21</v>
      </c>
    </row>
    <row r="218" spans="2:65" s="12" customFormat="1" ht="10.199999999999999">
      <c r="B218" s="149"/>
      <c r="D218" s="145" t="s">
        <v>182</v>
      </c>
      <c r="E218" s="150" t="s">
        <v>44</v>
      </c>
      <c r="F218" s="151" t="s">
        <v>2955</v>
      </c>
      <c r="H218" s="152">
        <v>51</v>
      </c>
      <c r="I218" s="153"/>
      <c r="L218" s="149"/>
      <c r="M218" s="154"/>
      <c r="T218" s="155"/>
      <c r="AT218" s="150" t="s">
        <v>182</v>
      </c>
      <c r="AU218" s="150" t="s">
        <v>21</v>
      </c>
      <c r="AV218" s="12" t="s">
        <v>21</v>
      </c>
      <c r="AW218" s="12" t="s">
        <v>42</v>
      </c>
      <c r="AX218" s="12" t="s">
        <v>82</v>
      </c>
      <c r="AY218" s="150" t="s">
        <v>168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2956</v>
      </c>
      <c r="H219" s="152">
        <v>4.5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82</v>
      </c>
      <c r="AY219" s="150" t="s">
        <v>168</v>
      </c>
    </row>
    <row r="220" spans="2:65" s="13" customFormat="1" ht="10.199999999999999">
      <c r="B220" s="162"/>
      <c r="D220" s="145" t="s">
        <v>182</v>
      </c>
      <c r="E220" s="163" t="s">
        <v>2813</v>
      </c>
      <c r="F220" s="164" t="s">
        <v>264</v>
      </c>
      <c r="H220" s="165">
        <v>55.5</v>
      </c>
      <c r="I220" s="166"/>
      <c r="L220" s="162"/>
      <c r="M220" s="167"/>
      <c r="T220" s="168"/>
      <c r="AT220" s="163" t="s">
        <v>182</v>
      </c>
      <c r="AU220" s="163" t="s">
        <v>21</v>
      </c>
      <c r="AV220" s="13" t="s">
        <v>187</v>
      </c>
      <c r="AW220" s="13" t="s">
        <v>42</v>
      </c>
      <c r="AX220" s="13" t="s">
        <v>90</v>
      </c>
      <c r="AY220" s="163" t="s">
        <v>168</v>
      </c>
    </row>
    <row r="221" spans="2:65" s="1" customFormat="1" ht="16.5" customHeight="1">
      <c r="B221" s="33"/>
      <c r="C221" s="176" t="s">
        <v>474</v>
      </c>
      <c r="D221" s="176" t="s">
        <v>386</v>
      </c>
      <c r="E221" s="177" t="s">
        <v>2957</v>
      </c>
      <c r="F221" s="178" t="s">
        <v>2958</v>
      </c>
      <c r="G221" s="179" t="s">
        <v>267</v>
      </c>
      <c r="H221" s="180">
        <v>57.164999999999999</v>
      </c>
      <c r="I221" s="181"/>
      <c r="J221" s="182">
        <f>ROUND(I221*H221,2)</f>
        <v>0</v>
      </c>
      <c r="K221" s="178" t="s">
        <v>254</v>
      </c>
      <c r="L221" s="183"/>
      <c r="M221" s="184" t="s">
        <v>44</v>
      </c>
      <c r="N221" s="185" t="s">
        <v>53</v>
      </c>
      <c r="P221" s="141">
        <f>O221*H221</f>
        <v>0</v>
      </c>
      <c r="Q221" s="141">
        <v>2.4099999999999998E-3</v>
      </c>
      <c r="R221" s="141">
        <f>Q221*H221</f>
        <v>0.13776764999999999</v>
      </c>
      <c r="S221" s="141">
        <v>0</v>
      </c>
      <c r="T221" s="142">
        <f>S221*H221</f>
        <v>0</v>
      </c>
      <c r="AR221" s="143" t="s">
        <v>204</v>
      </c>
      <c r="AT221" s="143" t="s">
        <v>386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2959</v>
      </c>
    </row>
    <row r="222" spans="2:65" s="12" customFormat="1" ht="10.199999999999999">
      <c r="B222" s="149"/>
      <c r="D222" s="145" t="s">
        <v>182</v>
      </c>
      <c r="E222" s="150" t="s">
        <v>44</v>
      </c>
      <c r="F222" s="151" t="s">
        <v>2813</v>
      </c>
      <c r="H222" s="152">
        <v>55.5</v>
      </c>
      <c r="I222" s="153"/>
      <c r="L222" s="149"/>
      <c r="M222" s="154"/>
      <c r="T222" s="155"/>
      <c r="AT222" s="150" t="s">
        <v>182</v>
      </c>
      <c r="AU222" s="150" t="s">
        <v>21</v>
      </c>
      <c r="AV222" s="12" t="s">
        <v>21</v>
      </c>
      <c r="AW222" s="12" t="s">
        <v>42</v>
      </c>
      <c r="AX222" s="12" t="s">
        <v>90</v>
      </c>
      <c r="AY222" s="150" t="s">
        <v>168</v>
      </c>
    </row>
    <row r="223" spans="2:65" s="12" customFormat="1" ht="10.199999999999999">
      <c r="B223" s="149"/>
      <c r="D223" s="145" t="s">
        <v>182</v>
      </c>
      <c r="F223" s="151" t="s">
        <v>2960</v>
      </c>
      <c r="H223" s="152">
        <v>57.164999999999999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</v>
      </c>
      <c r="AX223" s="12" t="s">
        <v>90</v>
      </c>
      <c r="AY223" s="150" t="s">
        <v>168</v>
      </c>
    </row>
    <row r="224" spans="2:65" s="1" customFormat="1" ht="24.15" customHeight="1">
      <c r="B224" s="33"/>
      <c r="C224" s="132" t="s">
        <v>480</v>
      </c>
      <c r="D224" s="132" t="s">
        <v>171</v>
      </c>
      <c r="E224" s="133" t="s">
        <v>2961</v>
      </c>
      <c r="F224" s="134" t="s">
        <v>2962</v>
      </c>
      <c r="G224" s="135" t="s">
        <v>430</v>
      </c>
      <c r="H224" s="136">
        <v>33</v>
      </c>
      <c r="I224" s="137"/>
      <c r="J224" s="138">
        <f>ROUND(I224*H224,2)</f>
        <v>0</v>
      </c>
      <c r="K224" s="134" t="s">
        <v>254</v>
      </c>
      <c r="L224" s="33"/>
      <c r="M224" s="139" t="s">
        <v>44</v>
      </c>
      <c r="N224" s="140" t="s">
        <v>53</v>
      </c>
      <c r="P224" s="141">
        <f>O224*H224</f>
        <v>0</v>
      </c>
      <c r="Q224" s="141">
        <v>4.0050000000000002E-2</v>
      </c>
      <c r="R224" s="141">
        <f>Q224*H224</f>
        <v>1.32165</v>
      </c>
      <c r="S224" s="141">
        <v>0</v>
      </c>
      <c r="T224" s="142">
        <f>S224*H224</f>
        <v>0</v>
      </c>
      <c r="AR224" s="143" t="s">
        <v>187</v>
      </c>
      <c r="AT224" s="143" t="s">
        <v>171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2963</v>
      </c>
    </row>
    <row r="225" spans="2:65" s="1" customFormat="1" ht="10.199999999999999">
      <c r="B225" s="33"/>
      <c r="D225" s="160" t="s">
        <v>256</v>
      </c>
      <c r="F225" s="161" t="s">
        <v>2964</v>
      </c>
      <c r="I225" s="147"/>
      <c r="L225" s="33"/>
      <c r="M225" s="148"/>
      <c r="T225" s="54"/>
      <c r="AT225" s="17" t="s">
        <v>256</v>
      </c>
      <c r="AU225" s="17" t="s">
        <v>21</v>
      </c>
    </row>
    <row r="226" spans="2:65" s="12" customFormat="1" ht="10.199999999999999">
      <c r="B226" s="149"/>
      <c r="D226" s="145" t="s">
        <v>182</v>
      </c>
      <c r="E226" s="150" t="s">
        <v>44</v>
      </c>
      <c r="F226" s="151" t="s">
        <v>2965</v>
      </c>
      <c r="H226" s="152">
        <v>30</v>
      </c>
      <c r="I226" s="153"/>
      <c r="L226" s="149"/>
      <c r="M226" s="154"/>
      <c r="T226" s="155"/>
      <c r="AT226" s="150" t="s">
        <v>182</v>
      </c>
      <c r="AU226" s="150" t="s">
        <v>21</v>
      </c>
      <c r="AV226" s="12" t="s">
        <v>21</v>
      </c>
      <c r="AW226" s="12" t="s">
        <v>42</v>
      </c>
      <c r="AX226" s="12" t="s">
        <v>82</v>
      </c>
      <c r="AY226" s="150" t="s">
        <v>168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2966</v>
      </c>
      <c r="H227" s="152">
        <v>3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82</v>
      </c>
      <c r="AY227" s="150" t="s">
        <v>168</v>
      </c>
    </row>
    <row r="228" spans="2:65" s="13" customFormat="1" ht="10.199999999999999">
      <c r="B228" s="162"/>
      <c r="D228" s="145" t="s">
        <v>182</v>
      </c>
      <c r="E228" s="163" t="s">
        <v>44</v>
      </c>
      <c r="F228" s="164" t="s">
        <v>264</v>
      </c>
      <c r="H228" s="165">
        <v>33</v>
      </c>
      <c r="I228" s="166"/>
      <c r="L228" s="162"/>
      <c r="M228" s="167"/>
      <c r="T228" s="168"/>
      <c r="AT228" s="163" t="s">
        <v>182</v>
      </c>
      <c r="AU228" s="163" t="s">
        <v>21</v>
      </c>
      <c r="AV228" s="13" t="s">
        <v>187</v>
      </c>
      <c r="AW228" s="13" t="s">
        <v>42</v>
      </c>
      <c r="AX228" s="13" t="s">
        <v>90</v>
      </c>
      <c r="AY228" s="163" t="s">
        <v>168</v>
      </c>
    </row>
    <row r="229" spans="2:65" s="1" customFormat="1" ht="24.15" customHeight="1">
      <c r="B229" s="33"/>
      <c r="C229" s="132" t="s">
        <v>486</v>
      </c>
      <c r="D229" s="132" t="s">
        <v>171</v>
      </c>
      <c r="E229" s="133" t="s">
        <v>2967</v>
      </c>
      <c r="F229" s="134" t="s">
        <v>2968</v>
      </c>
      <c r="G229" s="135" t="s">
        <v>430</v>
      </c>
      <c r="H229" s="136">
        <v>33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5.94E-3</v>
      </c>
      <c r="R229" s="141">
        <f>Q229*H229</f>
        <v>0.19602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2969</v>
      </c>
    </row>
    <row r="230" spans="2:65" s="1" customFormat="1" ht="10.199999999999999">
      <c r="B230" s="33"/>
      <c r="D230" s="160" t="s">
        <v>256</v>
      </c>
      <c r="F230" s="161" t="s">
        <v>2970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2965</v>
      </c>
      <c r="H231" s="152">
        <v>30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82</v>
      </c>
      <c r="AY231" s="150" t="s">
        <v>168</v>
      </c>
    </row>
    <row r="232" spans="2:65" s="12" customFormat="1" ht="10.199999999999999">
      <c r="B232" s="149"/>
      <c r="D232" s="145" t="s">
        <v>182</v>
      </c>
      <c r="E232" s="150" t="s">
        <v>44</v>
      </c>
      <c r="F232" s="151" t="s">
        <v>2966</v>
      </c>
      <c r="H232" s="152">
        <v>3</v>
      </c>
      <c r="I232" s="153"/>
      <c r="L232" s="149"/>
      <c r="M232" s="154"/>
      <c r="T232" s="155"/>
      <c r="AT232" s="150" t="s">
        <v>182</v>
      </c>
      <c r="AU232" s="150" t="s">
        <v>21</v>
      </c>
      <c r="AV232" s="12" t="s">
        <v>21</v>
      </c>
      <c r="AW232" s="12" t="s">
        <v>42</v>
      </c>
      <c r="AX232" s="12" t="s">
        <v>82</v>
      </c>
      <c r="AY232" s="150" t="s">
        <v>168</v>
      </c>
    </row>
    <row r="233" spans="2:65" s="13" customFormat="1" ht="10.199999999999999">
      <c r="B233" s="162"/>
      <c r="D233" s="145" t="s">
        <v>182</v>
      </c>
      <c r="E233" s="163" t="s">
        <v>44</v>
      </c>
      <c r="F233" s="164" t="s">
        <v>264</v>
      </c>
      <c r="H233" s="165">
        <v>33</v>
      </c>
      <c r="I233" s="166"/>
      <c r="L233" s="162"/>
      <c r="M233" s="167"/>
      <c r="T233" s="168"/>
      <c r="AT233" s="163" t="s">
        <v>182</v>
      </c>
      <c r="AU233" s="163" t="s">
        <v>21</v>
      </c>
      <c r="AV233" s="13" t="s">
        <v>187</v>
      </c>
      <c r="AW233" s="13" t="s">
        <v>42</v>
      </c>
      <c r="AX233" s="13" t="s">
        <v>90</v>
      </c>
      <c r="AY233" s="163" t="s">
        <v>168</v>
      </c>
    </row>
    <row r="234" spans="2:65" s="1" customFormat="1" ht="24.15" customHeight="1">
      <c r="B234" s="33"/>
      <c r="C234" s="132" t="s">
        <v>491</v>
      </c>
      <c r="D234" s="132" t="s">
        <v>171</v>
      </c>
      <c r="E234" s="133" t="s">
        <v>2971</v>
      </c>
      <c r="F234" s="134" t="s">
        <v>2972</v>
      </c>
      <c r="G234" s="135" t="s">
        <v>430</v>
      </c>
      <c r="H234" s="136">
        <v>33</v>
      </c>
      <c r="I234" s="137"/>
      <c r="J234" s="138">
        <f>ROUND(I234*H234,2)</f>
        <v>0</v>
      </c>
      <c r="K234" s="134" t="s">
        <v>254</v>
      </c>
      <c r="L234" s="33"/>
      <c r="M234" s="139" t="s">
        <v>44</v>
      </c>
      <c r="N234" s="140" t="s">
        <v>53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187</v>
      </c>
      <c r="AT234" s="143" t="s">
        <v>171</v>
      </c>
      <c r="AU234" s="143" t="s">
        <v>21</v>
      </c>
      <c r="AY234" s="17" t="s">
        <v>168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90</v>
      </c>
      <c r="BK234" s="144">
        <f>ROUND(I234*H234,2)</f>
        <v>0</v>
      </c>
      <c r="BL234" s="17" t="s">
        <v>187</v>
      </c>
      <c r="BM234" s="143" t="s">
        <v>2973</v>
      </c>
    </row>
    <row r="235" spans="2:65" s="1" customFormat="1" ht="10.199999999999999">
      <c r="B235" s="33"/>
      <c r="D235" s="160" t="s">
        <v>256</v>
      </c>
      <c r="F235" s="161" t="s">
        <v>2974</v>
      </c>
      <c r="I235" s="147"/>
      <c r="L235" s="33"/>
      <c r="M235" s="148"/>
      <c r="T235" s="54"/>
      <c r="AT235" s="17" t="s">
        <v>256</v>
      </c>
      <c r="AU235" s="17" t="s">
        <v>21</v>
      </c>
    </row>
    <row r="236" spans="2:65" s="12" customFormat="1" ht="10.199999999999999">
      <c r="B236" s="149"/>
      <c r="D236" s="145" t="s">
        <v>182</v>
      </c>
      <c r="E236" s="150" t="s">
        <v>44</v>
      </c>
      <c r="F236" s="151" t="s">
        <v>2965</v>
      </c>
      <c r="H236" s="152">
        <v>30</v>
      </c>
      <c r="I236" s="153"/>
      <c r="L236" s="149"/>
      <c r="M236" s="154"/>
      <c r="T236" s="155"/>
      <c r="AT236" s="150" t="s">
        <v>182</v>
      </c>
      <c r="AU236" s="150" t="s">
        <v>21</v>
      </c>
      <c r="AV236" s="12" t="s">
        <v>21</v>
      </c>
      <c r="AW236" s="12" t="s">
        <v>42</v>
      </c>
      <c r="AX236" s="12" t="s">
        <v>82</v>
      </c>
      <c r="AY236" s="150" t="s">
        <v>168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2966</v>
      </c>
      <c r="H237" s="152">
        <v>3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82</v>
      </c>
      <c r="AY237" s="150" t="s">
        <v>168</v>
      </c>
    </row>
    <row r="238" spans="2:65" s="13" customFormat="1" ht="10.199999999999999">
      <c r="B238" s="162"/>
      <c r="D238" s="145" t="s">
        <v>182</v>
      </c>
      <c r="E238" s="163" t="s">
        <v>44</v>
      </c>
      <c r="F238" s="164" t="s">
        <v>264</v>
      </c>
      <c r="H238" s="165">
        <v>33</v>
      </c>
      <c r="I238" s="166"/>
      <c r="L238" s="162"/>
      <c r="M238" s="167"/>
      <c r="T238" s="168"/>
      <c r="AT238" s="163" t="s">
        <v>182</v>
      </c>
      <c r="AU238" s="163" t="s">
        <v>21</v>
      </c>
      <c r="AV238" s="13" t="s">
        <v>187</v>
      </c>
      <c r="AW238" s="13" t="s">
        <v>42</v>
      </c>
      <c r="AX238" s="13" t="s">
        <v>90</v>
      </c>
      <c r="AY238" s="163" t="s">
        <v>168</v>
      </c>
    </row>
    <row r="239" spans="2:65" s="1" customFormat="1" ht="24.15" customHeight="1">
      <c r="B239" s="33"/>
      <c r="C239" s="132" t="s">
        <v>29</v>
      </c>
      <c r="D239" s="132" t="s">
        <v>171</v>
      </c>
      <c r="E239" s="133" t="s">
        <v>2975</v>
      </c>
      <c r="F239" s="134" t="s">
        <v>2976</v>
      </c>
      <c r="G239" s="135" t="s">
        <v>430</v>
      </c>
      <c r="H239" s="136">
        <v>17</v>
      </c>
      <c r="I239" s="137"/>
      <c r="J239" s="138">
        <f>ROUND(I239*H239,2)</f>
        <v>0</v>
      </c>
      <c r="K239" s="134" t="s">
        <v>254</v>
      </c>
      <c r="L239" s="33"/>
      <c r="M239" s="139" t="s">
        <v>44</v>
      </c>
      <c r="N239" s="140" t="s">
        <v>53</v>
      </c>
      <c r="P239" s="141">
        <f>O239*H239</f>
        <v>0</v>
      </c>
      <c r="Q239" s="141">
        <v>1.01E-2</v>
      </c>
      <c r="R239" s="141">
        <f>Q239*H239</f>
        <v>0.17169999999999999</v>
      </c>
      <c r="S239" s="141">
        <v>0</v>
      </c>
      <c r="T239" s="142">
        <f>S239*H239</f>
        <v>0</v>
      </c>
      <c r="AR239" s="143" t="s">
        <v>187</v>
      </c>
      <c r="AT239" s="143" t="s">
        <v>171</v>
      </c>
      <c r="AU239" s="143" t="s">
        <v>21</v>
      </c>
      <c r="AY239" s="17" t="s">
        <v>168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90</v>
      </c>
      <c r="BK239" s="144">
        <f>ROUND(I239*H239,2)</f>
        <v>0</v>
      </c>
      <c r="BL239" s="17" t="s">
        <v>187</v>
      </c>
      <c r="BM239" s="143" t="s">
        <v>2977</v>
      </c>
    </row>
    <row r="240" spans="2:65" s="1" customFormat="1" ht="10.199999999999999">
      <c r="B240" s="33"/>
      <c r="D240" s="160" t="s">
        <v>256</v>
      </c>
      <c r="F240" s="161" t="s">
        <v>2978</v>
      </c>
      <c r="I240" s="147"/>
      <c r="L240" s="33"/>
      <c r="M240" s="148"/>
      <c r="T240" s="54"/>
      <c r="AT240" s="17" t="s">
        <v>256</v>
      </c>
      <c r="AU240" s="17" t="s">
        <v>21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2979</v>
      </c>
      <c r="H241" s="152">
        <v>16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82</v>
      </c>
      <c r="AY241" s="150" t="s">
        <v>168</v>
      </c>
    </row>
    <row r="242" spans="2:65" s="12" customFormat="1" ht="10.199999999999999">
      <c r="B242" s="149"/>
      <c r="D242" s="145" t="s">
        <v>182</v>
      </c>
      <c r="E242" s="150" t="s">
        <v>44</v>
      </c>
      <c r="F242" s="151" t="s">
        <v>2980</v>
      </c>
      <c r="H242" s="152">
        <v>1</v>
      </c>
      <c r="I242" s="153"/>
      <c r="L242" s="149"/>
      <c r="M242" s="154"/>
      <c r="T242" s="155"/>
      <c r="AT242" s="150" t="s">
        <v>182</v>
      </c>
      <c r="AU242" s="150" t="s">
        <v>21</v>
      </c>
      <c r="AV242" s="12" t="s">
        <v>21</v>
      </c>
      <c r="AW242" s="12" t="s">
        <v>42</v>
      </c>
      <c r="AX242" s="12" t="s">
        <v>82</v>
      </c>
      <c r="AY242" s="150" t="s">
        <v>168</v>
      </c>
    </row>
    <row r="243" spans="2:65" s="13" customFormat="1" ht="10.199999999999999">
      <c r="B243" s="162"/>
      <c r="D243" s="145" t="s">
        <v>182</v>
      </c>
      <c r="E243" s="163" t="s">
        <v>44</v>
      </c>
      <c r="F243" s="164" t="s">
        <v>264</v>
      </c>
      <c r="H243" s="165">
        <v>17</v>
      </c>
      <c r="I243" s="166"/>
      <c r="L243" s="162"/>
      <c r="M243" s="167"/>
      <c r="T243" s="168"/>
      <c r="AT243" s="163" t="s">
        <v>182</v>
      </c>
      <c r="AU243" s="163" t="s">
        <v>21</v>
      </c>
      <c r="AV243" s="13" t="s">
        <v>187</v>
      </c>
      <c r="AW243" s="13" t="s">
        <v>42</v>
      </c>
      <c r="AX243" s="13" t="s">
        <v>90</v>
      </c>
      <c r="AY243" s="163" t="s">
        <v>168</v>
      </c>
    </row>
    <row r="244" spans="2:65" s="1" customFormat="1" ht="24.15" customHeight="1">
      <c r="B244" s="33"/>
      <c r="C244" s="132" t="s">
        <v>501</v>
      </c>
      <c r="D244" s="132" t="s">
        <v>171</v>
      </c>
      <c r="E244" s="133" t="s">
        <v>2981</v>
      </c>
      <c r="F244" s="134" t="s">
        <v>2982</v>
      </c>
      <c r="G244" s="135" t="s">
        <v>430</v>
      </c>
      <c r="H244" s="136">
        <v>16</v>
      </c>
      <c r="I244" s="137"/>
      <c r="J244" s="138">
        <f>ROUND(I244*H244,2)</f>
        <v>0</v>
      </c>
      <c r="K244" s="134" t="s">
        <v>254</v>
      </c>
      <c r="L244" s="33"/>
      <c r="M244" s="139" t="s">
        <v>44</v>
      </c>
      <c r="N244" s="140" t="s">
        <v>53</v>
      </c>
      <c r="P244" s="141">
        <f>O244*H244</f>
        <v>0</v>
      </c>
      <c r="Q244" s="141">
        <v>3.7249999999999998E-2</v>
      </c>
      <c r="R244" s="141">
        <f>Q244*H244</f>
        <v>0.59599999999999997</v>
      </c>
      <c r="S244" s="141">
        <v>0</v>
      </c>
      <c r="T244" s="142">
        <f>S244*H244</f>
        <v>0</v>
      </c>
      <c r="AR244" s="143" t="s">
        <v>187</v>
      </c>
      <c r="AT244" s="143" t="s">
        <v>171</v>
      </c>
      <c r="AU244" s="143" t="s">
        <v>21</v>
      </c>
      <c r="AY244" s="17" t="s">
        <v>168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90</v>
      </c>
      <c r="BK244" s="144">
        <f>ROUND(I244*H244,2)</f>
        <v>0</v>
      </c>
      <c r="BL244" s="17" t="s">
        <v>187</v>
      </c>
      <c r="BM244" s="143" t="s">
        <v>2983</v>
      </c>
    </row>
    <row r="245" spans="2:65" s="1" customFormat="1" ht="10.199999999999999">
      <c r="B245" s="33"/>
      <c r="D245" s="160" t="s">
        <v>256</v>
      </c>
      <c r="F245" s="161" t="s">
        <v>2984</v>
      </c>
      <c r="I245" s="147"/>
      <c r="L245" s="33"/>
      <c r="M245" s="148"/>
      <c r="T245" s="54"/>
      <c r="AT245" s="17" t="s">
        <v>256</v>
      </c>
      <c r="AU245" s="17" t="s">
        <v>21</v>
      </c>
    </row>
    <row r="246" spans="2:65" s="12" customFormat="1" ht="10.199999999999999">
      <c r="B246" s="149"/>
      <c r="D246" s="145" t="s">
        <v>182</v>
      </c>
      <c r="E246" s="150" t="s">
        <v>44</v>
      </c>
      <c r="F246" s="151" t="s">
        <v>2985</v>
      </c>
      <c r="H246" s="152">
        <v>14</v>
      </c>
      <c r="I246" s="153"/>
      <c r="L246" s="149"/>
      <c r="M246" s="154"/>
      <c r="T246" s="155"/>
      <c r="AT246" s="150" t="s">
        <v>182</v>
      </c>
      <c r="AU246" s="150" t="s">
        <v>21</v>
      </c>
      <c r="AV246" s="12" t="s">
        <v>21</v>
      </c>
      <c r="AW246" s="12" t="s">
        <v>42</v>
      </c>
      <c r="AX246" s="12" t="s">
        <v>82</v>
      </c>
      <c r="AY246" s="150" t="s">
        <v>168</v>
      </c>
    </row>
    <row r="247" spans="2:65" s="12" customFormat="1" ht="10.199999999999999">
      <c r="B247" s="149"/>
      <c r="D247" s="145" t="s">
        <v>182</v>
      </c>
      <c r="E247" s="150" t="s">
        <v>44</v>
      </c>
      <c r="F247" s="151" t="s">
        <v>2986</v>
      </c>
      <c r="H247" s="152">
        <v>2</v>
      </c>
      <c r="I247" s="153"/>
      <c r="L247" s="149"/>
      <c r="M247" s="154"/>
      <c r="T247" s="155"/>
      <c r="AT247" s="150" t="s">
        <v>182</v>
      </c>
      <c r="AU247" s="150" t="s">
        <v>21</v>
      </c>
      <c r="AV247" s="12" t="s">
        <v>21</v>
      </c>
      <c r="AW247" s="12" t="s">
        <v>42</v>
      </c>
      <c r="AX247" s="12" t="s">
        <v>82</v>
      </c>
      <c r="AY247" s="150" t="s">
        <v>168</v>
      </c>
    </row>
    <row r="248" spans="2:65" s="13" customFormat="1" ht="10.199999999999999">
      <c r="B248" s="162"/>
      <c r="D248" s="145" t="s">
        <v>182</v>
      </c>
      <c r="E248" s="163" t="s">
        <v>44</v>
      </c>
      <c r="F248" s="164" t="s">
        <v>264</v>
      </c>
      <c r="H248" s="165">
        <v>16</v>
      </c>
      <c r="I248" s="166"/>
      <c r="L248" s="162"/>
      <c r="M248" s="167"/>
      <c r="T248" s="168"/>
      <c r="AT248" s="163" t="s">
        <v>182</v>
      </c>
      <c r="AU248" s="163" t="s">
        <v>21</v>
      </c>
      <c r="AV248" s="13" t="s">
        <v>187</v>
      </c>
      <c r="AW248" s="13" t="s">
        <v>42</v>
      </c>
      <c r="AX248" s="13" t="s">
        <v>90</v>
      </c>
      <c r="AY248" s="163" t="s">
        <v>168</v>
      </c>
    </row>
    <row r="249" spans="2:65" s="1" customFormat="1" ht="16.5" customHeight="1">
      <c r="B249" s="33"/>
      <c r="C249" s="132" t="s">
        <v>506</v>
      </c>
      <c r="D249" s="132" t="s">
        <v>171</v>
      </c>
      <c r="E249" s="133" t="s">
        <v>1007</v>
      </c>
      <c r="F249" s="134" t="s">
        <v>1008</v>
      </c>
      <c r="G249" s="135" t="s">
        <v>267</v>
      </c>
      <c r="H249" s="136">
        <v>55.5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9.0000000000000006E-5</v>
      </c>
      <c r="R249" s="141">
        <f>Q249*H249</f>
        <v>4.9950000000000003E-3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2987</v>
      </c>
    </row>
    <row r="250" spans="2:65" s="1" customFormat="1" ht="10.199999999999999">
      <c r="B250" s="33"/>
      <c r="D250" s="160" t="s">
        <v>256</v>
      </c>
      <c r="F250" s="161" t="s">
        <v>1010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2813</v>
      </c>
      <c r="H251" s="152">
        <v>55.5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90</v>
      </c>
      <c r="AY251" s="150" t="s">
        <v>168</v>
      </c>
    </row>
    <row r="252" spans="2:65" s="11" customFormat="1" ht="22.8" customHeight="1">
      <c r="B252" s="120"/>
      <c r="D252" s="121" t="s">
        <v>81</v>
      </c>
      <c r="E252" s="130" t="s">
        <v>208</v>
      </c>
      <c r="F252" s="130" t="s">
        <v>583</v>
      </c>
      <c r="I252" s="123"/>
      <c r="J252" s="131">
        <f>BK252</f>
        <v>0</v>
      </c>
      <c r="L252" s="120"/>
      <c r="M252" s="125"/>
      <c r="P252" s="126">
        <f>SUM(P253:P269)</f>
        <v>0</v>
      </c>
      <c r="R252" s="126">
        <f>SUM(R253:R269)</f>
        <v>3.6899999999999997E-3</v>
      </c>
      <c r="T252" s="127">
        <f>SUM(T253:T269)</f>
        <v>0</v>
      </c>
      <c r="AR252" s="121" t="s">
        <v>90</v>
      </c>
      <c r="AT252" s="128" t="s">
        <v>81</v>
      </c>
      <c r="AU252" s="128" t="s">
        <v>90</v>
      </c>
      <c r="AY252" s="121" t="s">
        <v>168</v>
      </c>
      <c r="BK252" s="129">
        <f>SUM(BK253:BK269)</f>
        <v>0</v>
      </c>
    </row>
    <row r="253" spans="2:65" s="1" customFormat="1" ht="33" customHeight="1">
      <c r="B253" s="33"/>
      <c r="C253" s="132" t="s">
        <v>511</v>
      </c>
      <c r="D253" s="132" t="s">
        <v>171</v>
      </c>
      <c r="E253" s="133" t="s">
        <v>2988</v>
      </c>
      <c r="F253" s="134" t="s">
        <v>2989</v>
      </c>
      <c r="G253" s="135" t="s">
        <v>267</v>
      </c>
      <c r="H253" s="136">
        <v>6</v>
      </c>
      <c r="I253" s="137"/>
      <c r="J253" s="138">
        <f>ROUND(I253*H253,2)</f>
        <v>0</v>
      </c>
      <c r="K253" s="134" t="s">
        <v>254</v>
      </c>
      <c r="L253" s="33"/>
      <c r="M253" s="139" t="s">
        <v>44</v>
      </c>
      <c r="N253" s="140" t="s">
        <v>53</v>
      </c>
      <c r="P253" s="141">
        <f>O253*H253</f>
        <v>0</v>
      </c>
      <c r="Q253" s="141">
        <v>5.9999999999999995E-4</v>
      </c>
      <c r="R253" s="141">
        <f>Q253*H253</f>
        <v>3.5999999999999999E-3</v>
      </c>
      <c r="S253" s="141">
        <v>0</v>
      </c>
      <c r="T253" s="142">
        <f>S253*H253</f>
        <v>0</v>
      </c>
      <c r="AR253" s="143" t="s">
        <v>187</v>
      </c>
      <c r="AT253" s="143" t="s">
        <v>171</v>
      </c>
      <c r="AU253" s="143" t="s">
        <v>21</v>
      </c>
      <c r="AY253" s="17" t="s">
        <v>168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7" t="s">
        <v>90</v>
      </c>
      <c r="BK253" s="144">
        <f>ROUND(I253*H253,2)</f>
        <v>0</v>
      </c>
      <c r="BL253" s="17" t="s">
        <v>187</v>
      </c>
      <c r="BM253" s="143" t="s">
        <v>2990</v>
      </c>
    </row>
    <row r="254" spans="2:65" s="1" customFormat="1" ht="10.199999999999999">
      <c r="B254" s="33"/>
      <c r="D254" s="160" t="s">
        <v>256</v>
      </c>
      <c r="F254" s="161" t="s">
        <v>2991</v>
      </c>
      <c r="I254" s="147"/>
      <c r="L254" s="33"/>
      <c r="M254" s="148"/>
      <c r="T254" s="54"/>
      <c r="AT254" s="17" t="s">
        <v>256</v>
      </c>
      <c r="AU254" s="17" t="s">
        <v>21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2992</v>
      </c>
      <c r="H255" s="152">
        <v>3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82</v>
      </c>
      <c r="AY255" s="150" t="s">
        <v>168</v>
      </c>
    </row>
    <row r="256" spans="2:65" s="12" customFormat="1" ht="10.199999999999999">
      <c r="B256" s="149"/>
      <c r="D256" s="145" t="s">
        <v>182</v>
      </c>
      <c r="E256" s="150" t="s">
        <v>44</v>
      </c>
      <c r="F256" s="151" t="s">
        <v>2993</v>
      </c>
      <c r="H256" s="152">
        <v>3</v>
      </c>
      <c r="I256" s="153"/>
      <c r="L256" s="149"/>
      <c r="M256" s="154"/>
      <c r="T256" s="155"/>
      <c r="AT256" s="150" t="s">
        <v>182</v>
      </c>
      <c r="AU256" s="150" t="s">
        <v>21</v>
      </c>
      <c r="AV256" s="12" t="s">
        <v>21</v>
      </c>
      <c r="AW256" s="12" t="s">
        <v>42</v>
      </c>
      <c r="AX256" s="12" t="s">
        <v>82</v>
      </c>
      <c r="AY256" s="150" t="s">
        <v>168</v>
      </c>
    </row>
    <row r="257" spans="2:65" s="13" customFormat="1" ht="10.199999999999999">
      <c r="B257" s="162"/>
      <c r="D257" s="145" t="s">
        <v>182</v>
      </c>
      <c r="E257" s="163" t="s">
        <v>44</v>
      </c>
      <c r="F257" s="164" t="s">
        <v>264</v>
      </c>
      <c r="H257" s="165">
        <v>6</v>
      </c>
      <c r="I257" s="166"/>
      <c r="L257" s="162"/>
      <c r="M257" s="167"/>
      <c r="T257" s="168"/>
      <c r="AT257" s="163" t="s">
        <v>182</v>
      </c>
      <c r="AU257" s="163" t="s">
        <v>21</v>
      </c>
      <c r="AV257" s="13" t="s">
        <v>187</v>
      </c>
      <c r="AW257" s="13" t="s">
        <v>42</v>
      </c>
      <c r="AX257" s="13" t="s">
        <v>90</v>
      </c>
      <c r="AY257" s="163" t="s">
        <v>168</v>
      </c>
    </row>
    <row r="258" spans="2:65" s="1" customFormat="1" ht="16.5" customHeight="1">
      <c r="B258" s="33"/>
      <c r="C258" s="132" t="s">
        <v>516</v>
      </c>
      <c r="D258" s="132" t="s">
        <v>171</v>
      </c>
      <c r="E258" s="133" t="s">
        <v>1093</v>
      </c>
      <c r="F258" s="134" t="s">
        <v>1094</v>
      </c>
      <c r="G258" s="135" t="s">
        <v>267</v>
      </c>
      <c r="H258" s="136">
        <v>6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2994</v>
      </c>
    </row>
    <row r="259" spans="2:65" s="1" customFormat="1" ht="10.199999999999999">
      <c r="B259" s="33"/>
      <c r="D259" s="160" t="s">
        <v>256</v>
      </c>
      <c r="F259" s="161" t="s">
        <v>1096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2992</v>
      </c>
      <c r="H260" s="152">
        <v>3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2993</v>
      </c>
      <c r="H261" s="152">
        <v>3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82</v>
      </c>
      <c r="AY261" s="150" t="s">
        <v>168</v>
      </c>
    </row>
    <row r="262" spans="2:65" s="13" customFormat="1" ht="10.199999999999999">
      <c r="B262" s="162"/>
      <c r="D262" s="145" t="s">
        <v>182</v>
      </c>
      <c r="E262" s="163" t="s">
        <v>44</v>
      </c>
      <c r="F262" s="164" t="s">
        <v>264</v>
      </c>
      <c r="H262" s="165">
        <v>6</v>
      </c>
      <c r="I262" s="166"/>
      <c r="L262" s="162"/>
      <c r="M262" s="167"/>
      <c r="T262" s="168"/>
      <c r="AT262" s="163" t="s">
        <v>182</v>
      </c>
      <c r="AU262" s="163" t="s">
        <v>21</v>
      </c>
      <c r="AV262" s="13" t="s">
        <v>187</v>
      </c>
      <c r="AW262" s="13" t="s">
        <v>42</v>
      </c>
      <c r="AX262" s="13" t="s">
        <v>90</v>
      </c>
      <c r="AY262" s="163" t="s">
        <v>168</v>
      </c>
    </row>
    <row r="263" spans="2:65" s="1" customFormat="1" ht="16.5" customHeight="1">
      <c r="B263" s="33"/>
      <c r="C263" s="132" t="s">
        <v>520</v>
      </c>
      <c r="D263" s="132" t="s">
        <v>171</v>
      </c>
      <c r="E263" s="133" t="s">
        <v>2995</v>
      </c>
      <c r="F263" s="134" t="s">
        <v>2996</v>
      </c>
      <c r="G263" s="135" t="s">
        <v>267</v>
      </c>
      <c r="H263" s="136">
        <v>3</v>
      </c>
      <c r="I263" s="137"/>
      <c r="J263" s="138">
        <f>ROUND(I263*H263,2)</f>
        <v>0</v>
      </c>
      <c r="K263" s="134" t="s">
        <v>254</v>
      </c>
      <c r="L263" s="33"/>
      <c r="M263" s="139" t="s">
        <v>44</v>
      </c>
      <c r="N263" s="140" t="s">
        <v>53</v>
      </c>
      <c r="P263" s="141">
        <f>O263*H263</f>
        <v>0</v>
      </c>
      <c r="Q263" s="141">
        <v>3.0000000000000001E-5</v>
      </c>
      <c r="R263" s="141">
        <f>Q263*H263</f>
        <v>9.0000000000000006E-5</v>
      </c>
      <c r="S263" s="141">
        <v>0</v>
      </c>
      <c r="T263" s="142">
        <f>S263*H263</f>
        <v>0</v>
      </c>
      <c r="AR263" s="143" t="s">
        <v>187</v>
      </c>
      <c r="AT263" s="143" t="s">
        <v>171</v>
      </c>
      <c r="AU263" s="143" t="s">
        <v>21</v>
      </c>
      <c r="AY263" s="17" t="s">
        <v>168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90</v>
      </c>
      <c r="BK263" s="144">
        <f>ROUND(I263*H263,2)</f>
        <v>0</v>
      </c>
      <c r="BL263" s="17" t="s">
        <v>187</v>
      </c>
      <c r="BM263" s="143" t="s">
        <v>2997</v>
      </c>
    </row>
    <row r="264" spans="2:65" s="1" customFormat="1" ht="10.199999999999999">
      <c r="B264" s="33"/>
      <c r="D264" s="160" t="s">
        <v>256</v>
      </c>
      <c r="F264" s="161" t="s">
        <v>2998</v>
      </c>
      <c r="I264" s="147"/>
      <c r="L264" s="33"/>
      <c r="M264" s="148"/>
      <c r="T264" s="54"/>
      <c r="AT264" s="17" t="s">
        <v>256</v>
      </c>
      <c r="AU264" s="17" t="s">
        <v>21</v>
      </c>
    </row>
    <row r="265" spans="2:65" s="12" customFormat="1" ht="10.199999999999999">
      <c r="B265" s="149"/>
      <c r="D265" s="145" t="s">
        <v>182</v>
      </c>
      <c r="E265" s="150" t="s">
        <v>44</v>
      </c>
      <c r="F265" s="151" t="s">
        <v>2999</v>
      </c>
      <c r="H265" s="152">
        <v>3</v>
      </c>
      <c r="I265" s="153"/>
      <c r="L265" s="149"/>
      <c r="M265" s="154"/>
      <c r="T265" s="155"/>
      <c r="AT265" s="150" t="s">
        <v>182</v>
      </c>
      <c r="AU265" s="150" t="s">
        <v>21</v>
      </c>
      <c r="AV265" s="12" t="s">
        <v>21</v>
      </c>
      <c r="AW265" s="12" t="s">
        <v>42</v>
      </c>
      <c r="AX265" s="12" t="s">
        <v>82</v>
      </c>
      <c r="AY265" s="150" t="s">
        <v>168</v>
      </c>
    </row>
    <row r="266" spans="2:65" s="13" customFormat="1" ht="10.199999999999999">
      <c r="B266" s="162"/>
      <c r="D266" s="145" t="s">
        <v>182</v>
      </c>
      <c r="E266" s="163" t="s">
        <v>44</v>
      </c>
      <c r="F266" s="164" t="s">
        <v>264</v>
      </c>
      <c r="H266" s="165">
        <v>3</v>
      </c>
      <c r="I266" s="166"/>
      <c r="L266" s="162"/>
      <c r="M266" s="167"/>
      <c r="T266" s="168"/>
      <c r="AT266" s="163" t="s">
        <v>182</v>
      </c>
      <c r="AU266" s="163" t="s">
        <v>21</v>
      </c>
      <c r="AV266" s="13" t="s">
        <v>187</v>
      </c>
      <c r="AW266" s="13" t="s">
        <v>42</v>
      </c>
      <c r="AX266" s="13" t="s">
        <v>90</v>
      </c>
      <c r="AY266" s="163" t="s">
        <v>168</v>
      </c>
    </row>
    <row r="267" spans="2:65" s="1" customFormat="1" ht="37.799999999999997" customHeight="1">
      <c r="B267" s="33"/>
      <c r="C267" s="132" t="s">
        <v>526</v>
      </c>
      <c r="D267" s="132" t="s">
        <v>171</v>
      </c>
      <c r="E267" s="133" t="s">
        <v>3000</v>
      </c>
      <c r="F267" s="134" t="s">
        <v>3001</v>
      </c>
      <c r="G267" s="135" t="s">
        <v>253</v>
      </c>
      <c r="H267" s="136">
        <v>6</v>
      </c>
      <c r="I267" s="137"/>
      <c r="J267" s="138">
        <f>ROUND(I267*H267,2)</f>
        <v>0</v>
      </c>
      <c r="K267" s="134" t="s">
        <v>254</v>
      </c>
      <c r="L267" s="33"/>
      <c r="M267" s="139" t="s">
        <v>44</v>
      </c>
      <c r="N267" s="140" t="s">
        <v>53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187</v>
      </c>
      <c r="AT267" s="143" t="s">
        <v>171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3002</v>
      </c>
    </row>
    <row r="268" spans="2:65" s="1" customFormat="1" ht="10.199999999999999">
      <c r="B268" s="33"/>
      <c r="D268" s="160" t="s">
        <v>256</v>
      </c>
      <c r="F268" s="161" t="s">
        <v>3003</v>
      </c>
      <c r="I268" s="147"/>
      <c r="L268" s="33"/>
      <c r="M268" s="148"/>
      <c r="T268" s="54"/>
      <c r="AT268" s="17" t="s">
        <v>256</v>
      </c>
      <c r="AU268" s="17" t="s">
        <v>21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2834</v>
      </c>
      <c r="H269" s="152">
        <v>6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1" customFormat="1" ht="22.8" customHeight="1">
      <c r="B270" s="120"/>
      <c r="D270" s="121" t="s">
        <v>81</v>
      </c>
      <c r="E270" s="130" t="s">
        <v>594</v>
      </c>
      <c r="F270" s="130" t="s">
        <v>595</v>
      </c>
      <c r="I270" s="123"/>
      <c r="J270" s="131">
        <f>BK270</f>
        <v>0</v>
      </c>
      <c r="L270" s="120"/>
      <c r="M270" s="125"/>
      <c r="P270" s="126">
        <f>SUM(P271:P297)</f>
        <v>0</v>
      </c>
      <c r="R270" s="126">
        <f>SUM(R271:R297)</f>
        <v>0</v>
      </c>
      <c r="T270" s="127">
        <f>SUM(T271:T297)</f>
        <v>0</v>
      </c>
      <c r="AR270" s="121" t="s">
        <v>90</v>
      </c>
      <c r="AT270" s="128" t="s">
        <v>81</v>
      </c>
      <c r="AU270" s="128" t="s">
        <v>90</v>
      </c>
      <c r="AY270" s="121" t="s">
        <v>168</v>
      </c>
      <c r="BK270" s="129">
        <f>SUM(BK271:BK297)</f>
        <v>0</v>
      </c>
    </row>
    <row r="271" spans="2:65" s="1" customFormat="1" ht="24.15" customHeight="1">
      <c r="B271" s="33"/>
      <c r="C271" s="132" t="s">
        <v>532</v>
      </c>
      <c r="D271" s="132" t="s">
        <v>171</v>
      </c>
      <c r="E271" s="133" t="s">
        <v>597</v>
      </c>
      <c r="F271" s="134" t="s">
        <v>598</v>
      </c>
      <c r="G271" s="135" t="s">
        <v>365</v>
      </c>
      <c r="H271" s="136">
        <v>7.5650000000000004</v>
      </c>
      <c r="I271" s="137"/>
      <c r="J271" s="138">
        <f>ROUND(I271*H271,2)</f>
        <v>0</v>
      </c>
      <c r="K271" s="134" t="s">
        <v>254</v>
      </c>
      <c r="L271" s="33"/>
      <c r="M271" s="139" t="s">
        <v>44</v>
      </c>
      <c r="N271" s="140" t="s">
        <v>53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187</v>
      </c>
      <c r="AT271" s="143" t="s">
        <v>171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3004</v>
      </c>
    </row>
    <row r="272" spans="2:65" s="1" customFormat="1" ht="10.199999999999999">
      <c r="B272" s="33"/>
      <c r="D272" s="160" t="s">
        <v>256</v>
      </c>
      <c r="F272" s="161" t="s">
        <v>600</v>
      </c>
      <c r="I272" s="147"/>
      <c r="L272" s="33"/>
      <c r="M272" s="148"/>
      <c r="T272" s="54"/>
      <c r="AT272" s="17" t="s">
        <v>256</v>
      </c>
      <c r="AU272" s="17" t="s">
        <v>21</v>
      </c>
    </row>
    <row r="273" spans="2:65" s="12" customFormat="1" ht="10.199999999999999">
      <c r="B273" s="149"/>
      <c r="D273" s="145" t="s">
        <v>182</v>
      </c>
      <c r="E273" s="150" t="s">
        <v>44</v>
      </c>
      <c r="F273" s="151" t="s">
        <v>3005</v>
      </c>
      <c r="H273" s="152">
        <v>6.7229999999999999</v>
      </c>
      <c r="I273" s="153"/>
      <c r="L273" s="149"/>
      <c r="M273" s="154"/>
      <c r="T273" s="155"/>
      <c r="AT273" s="150" t="s">
        <v>182</v>
      </c>
      <c r="AU273" s="150" t="s">
        <v>21</v>
      </c>
      <c r="AV273" s="12" t="s">
        <v>21</v>
      </c>
      <c r="AW273" s="12" t="s">
        <v>42</v>
      </c>
      <c r="AX273" s="12" t="s">
        <v>82</v>
      </c>
      <c r="AY273" s="150" t="s">
        <v>168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3006</v>
      </c>
      <c r="H274" s="152">
        <v>0.84199999999999997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82</v>
      </c>
      <c r="AY274" s="150" t="s">
        <v>168</v>
      </c>
    </row>
    <row r="275" spans="2:65" s="13" customFormat="1" ht="10.199999999999999">
      <c r="B275" s="162"/>
      <c r="D275" s="145" t="s">
        <v>182</v>
      </c>
      <c r="E275" s="163" t="s">
        <v>44</v>
      </c>
      <c r="F275" s="164" t="s">
        <v>264</v>
      </c>
      <c r="H275" s="165">
        <v>7.5650000000000004</v>
      </c>
      <c r="I275" s="166"/>
      <c r="L275" s="162"/>
      <c r="M275" s="167"/>
      <c r="T275" s="168"/>
      <c r="AT275" s="163" t="s">
        <v>182</v>
      </c>
      <c r="AU275" s="163" t="s">
        <v>21</v>
      </c>
      <c r="AV275" s="13" t="s">
        <v>187</v>
      </c>
      <c r="AW275" s="13" t="s">
        <v>42</v>
      </c>
      <c r="AX275" s="13" t="s">
        <v>90</v>
      </c>
      <c r="AY275" s="163" t="s">
        <v>168</v>
      </c>
    </row>
    <row r="276" spans="2:65" s="1" customFormat="1" ht="24.15" customHeight="1">
      <c r="B276" s="33"/>
      <c r="C276" s="132" t="s">
        <v>537</v>
      </c>
      <c r="D276" s="132" t="s">
        <v>171</v>
      </c>
      <c r="E276" s="133" t="s">
        <v>603</v>
      </c>
      <c r="F276" s="134" t="s">
        <v>604</v>
      </c>
      <c r="G276" s="135" t="s">
        <v>365</v>
      </c>
      <c r="H276" s="136">
        <v>30.26</v>
      </c>
      <c r="I276" s="137"/>
      <c r="J276" s="138">
        <f>ROUND(I276*H276,2)</f>
        <v>0</v>
      </c>
      <c r="K276" s="134" t="s">
        <v>254</v>
      </c>
      <c r="L276" s="33"/>
      <c r="M276" s="139" t="s">
        <v>44</v>
      </c>
      <c r="N276" s="140" t="s">
        <v>53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187</v>
      </c>
      <c r="AT276" s="143" t="s">
        <v>171</v>
      </c>
      <c r="AU276" s="143" t="s">
        <v>21</v>
      </c>
      <c r="AY276" s="17" t="s">
        <v>168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7" t="s">
        <v>90</v>
      </c>
      <c r="BK276" s="144">
        <f>ROUND(I276*H276,2)</f>
        <v>0</v>
      </c>
      <c r="BL276" s="17" t="s">
        <v>187</v>
      </c>
      <c r="BM276" s="143" t="s">
        <v>3007</v>
      </c>
    </row>
    <row r="277" spans="2:65" s="1" customFormat="1" ht="10.199999999999999">
      <c r="B277" s="33"/>
      <c r="D277" s="160" t="s">
        <v>256</v>
      </c>
      <c r="F277" s="161" t="s">
        <v>606</v>
      </c>
      <c r="I277" s="147"/>
      <c r="L277" s="33"/>
      <c r="M277" s="148"/>
      <c r="T277" s="54"/>
      <c r="AT277" s="17" t="s">
        <v>256</v>
      </c>
      <c r="AU277" s="17" t="s">
        <v>21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3005</v>
      </c>
      <c r="H278" s="152">
        <v>6.7229999999999999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82</v>
      </c>
      <c r="AY278" s="150" t="s">
        <v>168</v>
      </c>
    </row>
    <row r="279" spans="2:65" s="12" customFormat="1" ht="10.199999999999999">
      <c r="B279" s="149"/>
      <c r="D279" s="145" t="s">
        <v>182</v>
      </c>
      <c r="E279" s="150" t="s">
        <v>44</v>
      </c>
      <c r="F279" s="151" t="s">
        <v>3006</v>
      </c>
      <c r="H279" s="152">
        <v>0.84199999999999997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42</v>
      </c>
      <c r="AX279" s="12" t="s">
        <v>82</v>
      </c>
      <c r="AY279" s="150" t="s">
        <v>168</v>
      </c>
    </row>
    <row r="280" spans="2:65" s="13" customFormat="1" ht="10.199999999999999">
      <c r="B280" s="162"/>
      <c r="D280" s="145" t="s">
        <v>182</v>
      </c>
      <c r="E280" s="163" t="s">
        <v>44</v>
      </c>
      <c r="F280" s="164" t="s">
        <v>264</v>
      </c>
      <c r="H280" s="165">
        <v>7.5650000000000004</v>
      </c>
      <c r="I280" s="166"/>
      <c r="L280" s="162"/>
      <c r="M280" s="167"/>
      <c r="T280" s="168"/>
      <c r="AT280" s="163" t="s">
        <v>182</v>
      </c>
      <c r="AU280" s="163" t="s">
        <v>21</v>
      </c>
      <c r="AV280" s="13" t="s">
        <v>187</v>
      </c>
      <c r="AW280" s="13" t="s">
        <v>42</v>
      </c>
      <c r="AX280" s="13" t="s">
        <v>90</v>
      </c>
      <c r="AY280" s="163" t="s">
        <v>168</v>
      </c>
    </row>
    <row r="281" spans="2:65" s="12" customFormat="1" ht="10.199999999999999">
      <c r="B281" s="149"/>
      <c r="D281" s="145" t="s">
        <v>182</v>
      </c>
      <c r="F281" s="151" t="s">
        <v>3008</v>
      </c>
      <c r="H281" s="152">
        <v>30.26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</v>
      </c>
      <c r="AX281" s="12" t="s">
        <v>90</v>
      </c>
      <c r="AY281" s="150" t="s">
        <v>168</v>
      </c>
    </row>
    <row r="282" spans="2:65" s="1" customFormat="1" ht="24.15" customHeight="1">
      <c r="B282" s="33"/>
      <c r="C282" s="132" t="s">
        <v>542</v>
      </c>
      <c r="D282" s="132" t="s">
        <v>171</v>
      </c>
      <c r="E282" s="133" t="s">
        <v>3009</v>
      </c>
      <c r="F282" s="134" t="s">
        <v>3010</v>
      </c>
      <c r="G282" s="135" t="s">
        <v>365</v>
      </c>
      <c r="H282" s="136">
        <v>0.439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3011</v>
      </c>
    </row>
    <row r="283" spans="2:65" s="1" customFormat="1" ht="10.199999999999999">
      <c r="B283" s="33"/>
      <c r="D283" s="160" t="s">
        <v>256</v>
      </c>
      <c r="F283" s="161" t="s">
        <v>3012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3013</v>
      </c>
      <c r="H284" s="152">
        <v>0.439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24.15" customHeight="1">
      <c r="B285" s="33"/>
      <c r="C285" s="132" t="s">
        <v>547</v>
      </c>
      <c r="D285" s="132" t="s">
        <v>171</v>
      </c>
      <c r="E285" s="133" t="s">
        <v>3014</v>
      </c>
      <c r="F285" s="134" t="s">
        <v>604</v>
      </c>
      <c r="G285" s="135" t="s">
        <v>365</v>
      </c>
      <c r="H285" s="136">
        <v>1.756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3015</v>
      </c>
    </row>
    <row r="286" spans="2:65" s="1" customFormat="1" ht="10.199999999999999">
      <c r="B286" s="33"/>
      <c r="D286" s="160" t="s">
        <v>256</v>
      </c>
      <c r="F286" s="161" t="s">
        <v>3016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3013</v>
      </c>
      <c r="H287" s="152">
        <v>0.439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2" customFormat="1" ht="10.199999999999999">
      <c r="B288" s="149"/>
      <c r="D288" s="145" t="s">
        <v>182</v>
      </c>
      <c r="F288" s="151" t="s">
        <v>3017</v>
      </c>
      <c r="H288" s="152">
        <v>1.756</v>
      </c>
      <c r="I288" s="153"/>
      <c r="L288" s="149"/>
      <c r="M288" s="154"/>
      <c r="T288" s="155"/>
      <c r="AT288" s="150" t="s">
        <v>182</v>
      </c>
      <c r="AU288" s="150" t="s">
        <v>21</v>
      </c>
      <c r="AV288" s="12" t="s">
        <v>21</v>
      </c>
      <c r="AW288" s="12" t="s">
        <v>4</v>
      </c>
      <c r="AX288" s="12" t="s">
        <v>90</v>
      </c>
      <c r="AY288" s="150" t="s">
        <v>168</v>
      </c>
    </row>
    <row r="289" spans="2:65" s="1" customFormat="1" ht="24.15" customHeight="1">
      <c r="B289" s="33"/>
      <c r="C289" s="132" t="s">
        <v>552</v>
      </c>
      <c r="D289" s="132" t="s">
        <v>171</v>
      </c>
      <c r="E289" s="133" t="s">
        <v>3018</v>
      </c>
      <c r="F289" s="134" t="s">
        <v>3019</v>
      </c>
      <c r="G289" s="135" t="s">
        <v>365</v>
      </c>
      <c r="H289" s="136">
        <v>0.439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3020</v>
      </c>
    </row>
    <row r="290" spans="2:65" s="1" customFormat="1" ht="10.199999999999999">
      <c r="B290" s="33"/>
      <c r="D290" s="160" t="s">
        <v>256</v>
      </c>
      <c r="F290" s="161" t="s">
        <v>3021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3013</v>
      </c>
      <c r="H291" s="152">
        <v>0.439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24.15" customHeight="1">
      <c r="B292" s="33"/>
      <c r="C292" s="132" t="s">
        <v>556</v>
      </c>
      <c r="D292" s="132" t="s">
        <v>171</v>
      </c>
      <c r="E292" s="133" t="s">
        <v>609</v>
      </c>
      <c r="F292" s="134" t="s">
        <v>364</v>
      </c>
      <c r="G292" s="135" t="s">
        <v>365</v>
      </c>
      <c r="H292" s="136">
        <v>6.7229999999999999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3022</v>
      </c>
    </row>
    <row r="293" spans="2:65" s="1" customFormat="1" ht="10.199999999999999">
      <c r="B293" s="33"/>
      <c r="D293" s="160" t="s">
        <v>256</v>
      </c>
      <c r="F293" s="161" t="s">
        <v>611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3005</v>
      </c>
      <c r="H294" s="152">
        <v>6.7229999999999999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" customFormat="1" ht="24.15" customHeight="1">
      <c r="B295" s="33"/>
      <c r="C295" s="132" t="s">
        <v>560</v>
      </c>
      <c r="D295" s="132" t="s">
        <v>171</v>
      </c>
      <c r="E295" s="133" t="s">
        <v>1056</v>
      </c>
      <c r="F295" s="134" t="s">
        <v>1057</v>
      </c>
      <c r="G295" s="135" t="s">
        <v>365</v>
      </c>
      <c r="H295" s="136">
        <v>0.84199999999999997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3023</v>
      </c>
    </row>
    <row r="296" spans="2:65" s="1" customFormat="1" ht="10.199999999999999">
      <c r="B296" s="33"/>
      <c r="D296" s="160" t="s">
        <v>256</v>
      </c>
      <c r="F296" s="161" t="s">
        <v>1059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3006</v>
      </c>
      <c r="H297" s="152">
        <v>0.84199999999999997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1" customFormat="1" ht="22.8" customHeight="1">
      <c r="B298" s="120"/>
      <c r="D298" s="121" t="s">
        <v>81</v>
      </c>
      <c r="E298" s="130" t="s">
        <v>612</v>
      </c>
      <c r="F298" s="130" t="s">
        <v>613</v>
      </c>
      <c r="I298" s="123"/>
      <c r="J298" s="131">
        <f>BK298</f>
        <v>0</v>
      </c>
      <c r="L298" s="120"/>
      <c r="M298" s="125"/>
      <c r="P298" s="126">
        <f>SUM(P299:P300)</f>
        <v>0</v>
      </c>
      <c r="R298" s="126">
        <f>SUM(R299:R300)</f>
        <v>0</v>
      </c>
      <c r="T298" s="127">
        <f>SUM(T299:T300)</f>
        <v>0</v>
      </c>
      <c r="AR298" s="121" t="s">
        <v>90</v>
      </c>
      <c r="AT298" s="128" t="s">
        <v>81</v>
      </c>
      <c r="AU298" s="128" t="s">
        <v>90</v>
      </c>
      <c r="AY298" s="121" t="s">
        <v>168</v>
      </c>
      <c r="BK298" s="129">
        <f>SUM(BK299:BK300)</f>
        <v>0</v>
      </c>
    </row>
    <row r="299" spans="2:65" s="1" customFormat="1" ht="24.15" customHeight="1">
      <c r="B299" s="33"/>
      <c r="C299" s="132" t="s">
        <v>564</v>
      </c>
      <c r="D299" s="132" t="s">
        <v>171</v>
      </c>
      <c r="E299" s="133" t="s">
        <v>615</v>
      </c>
      <c r="F299" s="134" t="s">
        <v>616</v>
      </c>
      <c r="G299" s="135" t="s">
        <v>365</v>
      </c>
      <c r="H299" s="136">
        <v>62.21</v>
      </c>
      <c r="I299" s="137"/>
      <c r="J299" s="138">
        <f>ROUND(I299*H299,2)</f>
        <v>0</v>
      </c>
      <c r="K299" s="134" t="s">
        <v>254</v>
      </c>
      <c r="L299" s="33"/>
      <c r="M299" s="139" t="s">
        <v>44</v>
      </c>
      <c r="N299" s="140" t="s">
        <v>53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187</v>
      </c>
      <c r="AT299" s="143" t="s">
        <v>171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3024</v>
      </c>
    </row>
    <row r="300" spans="2:65" s="1" customFormat="1" ht="10.199999999999999">
      <c r="B300" s="33"/>
      <c r="D300" s="160" t="s">
        <v>256</v>
      </c>
      <c r="F300" s="161" t="s">
        <v>618</v>
      </c>
      <c r="I300" s="147"/>
      <c r="L300" s="33"/>
      <c r="M300" s="186"/>
      <c r="N300" s="187"/>
      <c r="O300" s="187"/>
      <c r="P300" s="187"/>
      <c r="Q300" s="187"/>
      <c r="R300" s="187"/>
      <c r="S300" s="187"/>
      <c r="T300" s="188"/>
      <c r="AT300" s="17" t="s">
        <v>256</v>
      </c>
      <c r="AU300" s="17" t="s">
        <v>21</v>
      </c>
    </row>
    <row r="301" spans="2:65" s="1" customFormat="1" ht="6.9" customHeight="1">
      <c r="B301" s="42"/>
      <c r="C301" s="43"/>
      <c r="D301" s="43"/>
      <c r="E301" s="43"/>
      <c r="F301" s="43"/>
      <c r="G301" s="43"/>
      <c r="H301" s="43"/>
      <c r="I301" s="43"/>
      <c r="J301" s="43"/>
      <c r="K301" s="43"/>
      <c r="L301" s="33"/>
    </row>
  </sheetData>
  <sheetProtection algorithmName="SHA-512" hashValue="6D//ywbsanNDO2yIz5MDS2Ze/6IQKrQZ5vfXWmkCaySKpGvNzywfaHdnKL5B3oFtYwWSvsfzlcE1LxEo34zkZQ==" saltValue="V1POg81NjVEqlJ2umylzw9kHtg2HdQa+VsURe3aJvSh9BpkOZ/dcxoYjB1LOd9RomAt8VV6RffNJHXxoNLYddg==" spinCount="100000" sheet="1" objects="1" scenarios="1" formatColumns="0" formatRows="0" autoFilter="0"/>
  <autoFilter ref="C87:K300" xr:uid="{00000000-0009-0000-0000-00000E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E00-000000000000}"/>
    <hyperlink ref="F95" r:id="rId2" xr:uid="{00000000-0004-0000-0E00-000001000000}"/>
    <hyperlink ref="F100" r:id="rId3" xr:uid="{00000000-0004-0000-0E00-000002000000}"/>
    <hyperlink ref="F105" r:id="rId4" xr:uid="{00000000-0004-0000-0E00-000003000000}"/>
    <hyperlink ref="F109" r:id="rId5" xr:uid="{00000000-0004-0000-0E00-000004000000}"/>
    <hyperlink ref="F112" r:id="rId6" xr:uid="{00000000-0004-0000-0E00-000005000000}"/>
    <hyperlink ref="F115" r:id="rId7" xr:uid="{00000000-0004-0000-0E00-000006000000}"/>
    <hyperlink ref="F118" r:id="rId8" xr:uid="{00000000-0004-0000-0E00-000007000000}"/>
    <hyperlink ref="F121" r:id="rId9" xr:uid="{00000000-0004-0000-0E00-000008000000}"/>
    <hyperlink ref="F126" r:id="rId10" xr:uid="{00000000-0004-0000-0E00-000009000000}"/>
    <hyperlink ref="F131" r:id="rId11" xr:uid="{00000000-0004-0000-0E00-00000A000000}"/>
    <hyperlink ref="F134" r:id="rId12" xr:uid="{00000000-0004-0000-0E00-00000B000000}"/>
    <hyperlink ref="F137" r:id="rId13" xr:uid="{00000000-0004-0000-0E00-00000C000000}"/>
    <hyperlink ref="F140" r:id="rId14" xr:uid="{00000000-0004-0000-0E00-00000D000000}"/>
    <hyperlink ref="F143" r:id="rId15" xr:uid="{00000000-0004-0000-0E00-00000E000000}"/>
    <hyperlink ref="F146" r:id="rId16" xr:uid="{00000000-0004-0000-0E00-00000F000000}"/>
    <hyperlink ref="F149" r:id="rId17" xr:uid="{00000000-0004-0000-0E00-000010000000}"/>
    <hyperlink ref="F152" r:id="rId18" xr:uid="{00000000-0004-0000-0E00-000011000000}"/>
    <hyperlink ref="F156" r:id="rId19" xr:uid="{00000000-0004-0000-0E00-000012000000}"/>
    <hyperlink ref="F159" r:id="rId20" xr:uid="{00000000-0004-0000-0E00-000013000000}"/>
    <hyperlink ref="F162" r:id="rId21" xr:uid="{00000000-0004-0000-0E00-000014000000}"/>
    <hyperlink ref="F169" r:id="rId22" xr:uid="{00000000-0004-0000-0E00-000015000000}"/>
    <hyperlink ref="F172" r:id="rId23" xr:uid="{00000000-0004-0000-0E00-000016000000}"/>
    <hyperlink ref="F178" r:id="rId24" xr:uid="{00000000-0004-0000-0E00-000017000000}"/>
    <hyperlink ref="F181" r:id="rId25" xr:uid="{00000000-0004-0000-0E00-000018000000}"/>
    <hyperlink ref="F185" r:id="rId26" xr:uid="{00000000-0004-0000-0E00-000019000000}"/>
    <hyperlink ref="F190" r:id="rId27" xr:uid="{00000000-0004-0000-0E00-00001A000000}"/>
    <hyperlink ref="F193" r:id="rId28" xr:uid="{00000000-0004-0000-0E00-00001B000000}"/>
    <hyperlink ref="F198" r:id="rId29" xr:uid="{00000000-0004-0000-0E00-00001C000000}"/>
    <hyperlink ref="F201" r:id="rId30" xr:uid="{00000000-0004-0000-0E00-00001D000000}"/>
    <hyperlink ref="F204" r:id="rId31" xr:uid="{00000000-0004-0000-0E00-00001E000000}"/>
    <hyperlink ref="F207" r:id="rId32" xr:uid="{00000000-0004-0000-0E00-00001F000000}"/>
    <hyperlink ref="F210" r:id="rId33" xr:uid="{00000000-0004-0000-0E00-000020000000}"/>
    <hyperlink ref="F213" r:id="rId34" xr:uid="{00000000-0004-0000-0E00-000021000000}"/>
    <hyperlink ref="F217" r:id="rId35" xr:uid="{00000000-0004-0000-0E00-000022000000}"/>
    <hyperlink ref="F225" r:id="rId36" xr:uid="{00000000-0004-0000-0E00-000023000000}"/>
    <hyperlink ref="F230" r:id="rId37" xr:uid="{00000000-0004-0000-0E00-000024000000}"/>
    <hyperlink ref="F235" r:id="rId38" xr:uid="{00000000-0004-0000-0E00-000025000000}"/>
    <hyperlink ref="F240" r:id="rId39" xr:uid="{00000000-0004-0000-0E00-000026000000}"/>
    <hyperlink ref="F245" r:id="rId40" xr:uid="{00000000-0004-0000-0E00-000027000000}"/>
    <hyperlink ref="F250" r:id="rId41" xr:uid="{00000000-0004-0000-0E00-000028000000}"/>
    <hyperlink ref="F254" r:id="rId42" xr:uid="{00000000-0004-0000-0E00-000029000000}"/>
    <hyperlink ref="F259" r:id="rId43" xr:uid="{00000000-0004-0000-0E00-00002A000000}"/>
    <hyperlink ref="F264" r:id="rId44" xr:uid="{00000000-0004-0000-0E00-00002B000000}"/>
    <hyperlink ref="F268" r:id="rId45" xr:uid="{00000000-0004-0000-0E00-00002C000000}"/>
    <hyperlink ref="F272" r:id="rId46" xr:uid="{00000000-0004-0000-0E00-00002D000000}"/>
    <hyperlink ref="F277" r:id="rId47" xr:uid="{00000000-0004-0000-0E00-00002E000000}"/>
    <hyperlink ref="F283" r:id="rId48" xr:uid="{00000000-0004-0000-0E00-00002F000000}"/>
    <hyperlink ref="F286" r:id="rId49" xr:uid="{00000000-0004-0000-0E00-000030000000}"/>
    <hyperlink ref="F290" r:id="rId50" xr:uid="{00000000-0004-0000-0E00-000031000000}"/>
    <hyperlink ref="F293" r:id="rId51" xr:uid="{00000000-0004-0000-0E00-000032000000}"/>
    <hyperlink ref="F296" r:id="rId52" xr:uid="{00000000-0004-0000-0E00-000033000000}"/>
    <hyperlink ref="F300" r:id="rId53" xr:uid="{00000000-0004-0000-0E00-00003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4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H49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25" customWidth="1"/>
    <col min="4" max="4" width="130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8"/>
      <c r="C3" s="19"/>
      <c r="D3" s="19"/>
      <c r="E3" s="19"/>
      <c r="F3" s="19"/>
      <c r="G3" s="19"/>
      <c r="H3" s="20"/>
    </row>
    <row r="4" spans="2:8" ht="24.9" customHeight="1">
      <c r="B4" s="20"/>
      <c r="C4" s="21" t="s">
        <v>3025</v>
      </c>
      <c r="H4" s="20"/>
    </row>
    <row r="5" spans="2:8" ht="12" customHeight="1">
      <c r="B5" s="20"/>
      <c r="C5" s="24" t="s">
        <v>13</v>
      </c>
      <c r="D5" s="302" t="s">
        <v>14</v>
      </c>
      <c r="E5" s="298"/>
      <c r="F5" s="298"/>
      <c r="H5" s="20"/>
    </row>
    <row r="6" spans="2:8" ht="36.9" customHeight="1">
      <c r="B6" s="20"/>
      <c r="C6" s="26" t="s">
        <v>16</v>
      </c>
      <c r="D6" s="299" t="s">
        <v>17</v>
      </c>
      <c r="E6" s="298"/>
      <c r="F6" s="298"/>
      <c r="H6" s="20"/>
    </row>
    <row r="7" spans="2:8" ht="16.5" customHeight="1">
      <c r="B7" s="20"/>
      <c r="C7" s="27" t="s">
        <v>24</v>
      </c>
      <c r="D7" s="50" t="str">
        <f>'Rekapitulace stavby'!AN8</f>
        <v>16. 2. 2021</v>
      </c>
      <c r="H7" s="20"/>
    </row>
    <row r="8" spans="2:8" s="1" customFormat="1" ht="10.8" customHeight="1">
      <c r="B8" s="33"/>
      <c r="H8" s="33"/>
    </row>
    <row r="9" spans="2:8" s="10" customFormat="1" ht="29.25" customHeight="1">
      <c r="B9" s="112"/>
      <c r="C9" s="113" t="s">
        <v>63</v>
      </c>
      <c r="D9" s="114" t="s">
        <v>64</v>
      </c>
      <c r="E9" s="114" t="s">
        <v>155</v>
      </c>
      <c r="F9" s="115" t="s">
        <v>3026</v>
      </c>
      <c r="H9" s="112"/>
    </row>
    <row r="10" spans="2:8" s="1" customFormat="1" ht="26.4" customHeight="1">
      <c r="B10" s="33"/>
      <c r="C10" s="193" t="s">
        <v>3027</v>
      </c>
      <c r="D10" s="193" t="s">
        <v>99</v>
      </c>
      <c r="H10" s="33"/>
    </row>
    <row r="11" spans="2:8" s="1" customFormat="1" ht="16.8" customHeight="1">
      <c r="B11" s="33"/>
      <c r="C11" s="194" t="s">
        <v>223</v>
      </c>
      <c r="D11" s="195" t="s">
        <v>224</v>
      </c>
      <c r="E11" s="196" t="s">
        <v>225</v>
      </c>
      <c r="F11" s="197">
        <v>433.34899999999999</v>
      </c>
      <c r="H11" s="33"/>
    </row>
    <row r="12" spans="2:8" s="1" customFormat="1" ht="16.8" customHeight="1">
      <c r="B12" s="33"/>
      <c r="C12" s="198" t="s">
        <v>44</v>
      </c>
      <c r="D12" s="198" t="s">
        <v>390</v>
      </c>
      <c r="E12" s="17" t="s">
        <v>44</v>
      </c>
      <c r="F12" s="199">
        <v>359.524</v>
      </c>
      <c r="H12" s="33"/>
    </row>
    <row r="13" spans="2:8" s="1" customFormat="1" ht="16.8" customHeight="1">
      <c r="B13" s="33"/>
      <c r="C13" s="198" t="s">
        <v>44</v>
      </c>
      <c r="D13" s="198" t="s">
        <v>391</v>
      </c>
      <c r="E13" s="17" t="s">
        <v>44</v>
      </c>
      <c r="F13" s="199">
        <v>61.2</v>
      </c>
      <c r="H13" s="33"/>
    </row>
    <row r="14" spans="2:8" s="1" customFormat="1" ht="16.8" customHeight="1">
      <c r="B14" s="33"/>
      <c r="C14" s="198" t="s">
        <v>44</v>
      </c>
      <c r="D14" s="198" t="s">
        <v>392</v>
      </c>
      <c r="E14" s="17" t="s">
        <v>44</v>
      </c>
      <c r="F14" s="199">
        <v>12.625</v>
      </c>
      <c r="H14" s="33"/>
    </row>
    <row r="15" spans="2:8" s="1" customFormat="1" ht="16.8" customHeight="1">
      <c r="B15" s="33"/>
      <c r="C15" s="198" t="s">
        <v>223</v>
      </c>
      <c r="D15" s="198" t="s">
        <v>305</v>
      </c>
      <c r="E15" s="17" t="s">
        <v>44</v>
      </c>
      <c r="F15" s="199">
        <v>433.34899999999999</v>
      </c>
      <c r="H15" s="33"/>
    </row>
    <row r="16" spans="2:8" s="1" customFormat="1" ht="16.8" customHeight="1">
      <c r="B16" s="33"/>
      <c r="C16" s="200" t="s">
        <v>3028</v>
      </c>
      <c r="H16" s="33"/>
    </row>
    <row r="17" spans="2:8" s="1" customFormat="1" ht="16.8" customHeight="1">
      <c r="B17" s="33"/>
      <c r="C17" s="198" t="s">
        <v>387</v>
      </c>
      <c r="D17" s="198" t="s">
        <v>388</v>
      </c>
      <c r="E17" s="17" t="s">
        <v>365</v>
      </c>
      <c r="F17" s="199">
        <v>723.69299999999998</v>
      </c>
      <c r="H17" s="33"/>
    </row>
    <row r="18" spans="2:8" s="1" customFormat="1" ht="16.8" customHeight="1">
      <c r="B18" s="33"/>
      <c r="C18" s="198" t="s">
        <v>369</v>
      </c>
      <c r="D18" s="198" t="s">
        <v>3029</v>
      </c>
      <c r="E18" s="17" t="s">
        <v>225</v>
      </c>
      <c r="F18" s="199">
        <v>1073.402</v>
      </c>
      <c r="H18" s="33"/>
    </row>
    <row r="19" spans="2:8" s="1" customFormat="1" ht="16.8" customHeight="1">
      <c r="B19" s="33"/>
      <c r="C19" s="194" t="s">
        <v>227</v>
      </c>
      <c r="D19" s="195" t="s">
        <v>228</v>
      </c>
      <c r="E19" s="196" t="s">
        <v>225</v>
      </c>
      <c r="F19" s="197">
        <v>1073.402</v>
      </c>
      <c r="H19" s="33"/>
    </row>
    <row r="20" spans="2:8" s="1" customFormat="1" ht="16.8" customHeight="1">
      <c r="B20" s="33"/>
      <c r="C20" s="198" t="s">
        <v>44</v>
      </c>
      <c r="D20" s="198" t="s">
        <v>59</v>
      </c>
      <c r="E20" s="17" t="s">
        <v>44</v>
      </c>
      <c r="F20" s="199">
        <v>1690.972</v>
      </c>
      <c r="H20" s="33"/>
    </row>
    <row r="21" spans="2:8" s="1" customFormat="1" ht="16.8" customHeight="1">
      <c r="B21" s="33"/>
      <c r="C21" s="198" t="s">
        <v>44</v>
      </c>
      <c r="D21" s="198" t="s">
        <v>373</v>
      </c>
      <c r="E21" s="17" t="s">
        <v>44</v>
      </c>
      <c r="F21" s="199">
        <v>-1050.9190000000001</v>
      </c>
      <c r="H21" s="33"/>
    </row>
    <row r="22" spans="2:8" s="1" customFormat="1" ht="16.8" customHeight="1">
      <c r="B22" s="33"/>
      <c r="C22" s="198" t="s">
        <v>44</v>
      </c>
      <c r="D22" s="198" t="s">
        <v>374</v>
      </c>
      <c r="E22" s="17" t="s">
        <v>44</v>
      </c>
      <c r="F22" s="199">
        <v>433.34899999999999</v>
      </c>
      <c r="H22" s="33"/>
    </row>
    <row r="23" spans="2:8" s="1" customFormat="1" ht="16.8" customHeight="1">
      <c r="B23" s="33"/>
      <c r="C23" s="198" t="s">
        <v>227</v>
      </c>
      <c r="D23" s="198" t="s">
        <v>264</v>
      </c>
      <c r="E23" s="17" t="s">
        <v>44</v>
      </c>
      <c r="F23" s="199">
        <v>1073.402</v>
      </c>
      <c r="H23" s="33"/>
    </row>
    <row r="24" spans="2:8" s="1" customFormat="1" ht="16.8" customHeight="1">
      <c r="B24" s="33"/>
      <c r="C24" s="200" t="s">
        <v>3028</v>
      </c>
      <c r="H24" s="33"/>
    </row>
    <row r="25" spans="2:8" s="1" customFormat="1" ht="16.8" customHeight="1">
      <c r="B25" s="33"/>
      <c r="C25" s="198" t="s">
        <v>369</v>
      </c>
      <c r="D25" s="198" t="s">
        <v>3029</v>
      </c>
      <c r="E25" s="17" t="s">
        <v>225</v>
      </c>
      <c r="F25" s="199">
        <v>1073.402</v>
      </c>
      <c r="H25" s="33"/>
    </row>
    <row r="26" spans="2:8" s="1" customFormat="1" ht="16.8" customHeight="1">
      <c r="B26" s="33"/>
      <c r="C26" s="198" t="s">
        <v>345</v>
      </c>
      <c r="D26" s="198" t="s">
        <v>3030</v>
      </c>
      <c r="E26" s="17" t="s">
        <v>225</v>
      </c>
      <c r="F26" s="199">
        <v>1235.1400000000001</v>
      </c>
      <c r="H26" s="33"/>
    </row>
    <row r="27" spans="2:8" s="1" customFormat="1" ht="16.8" customHeight="1">
      <c r="B27" s="33"/>
      <c r="C27" s="198" t="s">
        <v>351</v>
      </c>
      <c r="D27" s="198" t="s">
        <v>3031</v>
      </c>
      <c r="E27" s="17" t="s">
        <v>225</v>
      </c>
      <c r="F27" s="199">
        <v>1073.402</v>
      </c>
      <c r="H27" s="33"/>
    </row>
    <row r="28" spans="2:8" s="1" customFormat="1" ht="16.8" customHeight="1">
      <c r="B28" s="33"/>
      <c r="C28" s="198" t="s">
        <v>357</v>
      </c>
      <c r="D28" s="198" t="s">
        <v>3032</v>
      </c>
      <c r="E28" s="17" t="s">
        <v>225</v>
      </c>
      <c r="F28" s="199">
        <v>617.57000000000005</v>
      </c>
      <c r="H28" s="33"/>
    </row>
    <row r="29" spans="2:8" s="1" customFormat="1" ht="16.8" customHeight="1">
      <c r="B29" s="33"/>
      <c r="C29" s="198" t="s">
        <v>363</v>
      </c>
      <c r="D29" s="198" t="s">
        <v>3033</v>
      </c>
      <c r="E29" s="17" t="s">
        <v>365</v>
      </c>
      <c r="F29" s="199">
        <v>2146.8040000000001</v>
      </c>
      <c r="H29" s="33"/>
    </row>
    <row r="30" spans="2:8" s="1" customFormat="1" ht="16.8" customHeight="1">
      <c r="B30" s="33"/>
      <c r="C30" s="194" t="s">
        <v>59</v>
      </c>
      <c r="D30" s="195" t="s">
        <v>230</v>
      </c>
      <c r="E30" s="196" t="s">
        <v>225</v>
      </c>
      <c r="F30" s="197">
        <v>1690.972</v>
      </c>
      <c r="H30" s="33"/>
    </row>
    <row r="31" spans="2:8" s="1" customFormat="1" ht="16.8" customHeight="1">
      <c r="B31" s="33"/>
      <c r="C31" s="198" t="s">
        <v>44</v>
      </c>
      <c r="D31" s="198" t="s">
        <v>301</v>
      </c>
      <c r="E31" s="17" t="s">
        <v>44</v>
      </c>
      <c r="F31" s="199">
        <v>1747.38</v>
      </c>
      <c r="H31" s="33"/>
    </row>
    <row r="32" spans="2:8" s="1" customFormat="1" ht="16.8" customHeight="1">
      <c r="B32" s="33"/>
      <c r="C32" s="198" t="s">
        <v>44</v>
      </c>
      <c r="D32" s="198" t="s">
        <v>302</v>
      </c>
      <c r="E32" s="17" t="s">
        <v>44</v>
      </c>
      <c r="F32" s="199">
        <v>-352.334</v>
      </c>
      <c r="H32" s="33"/>
    </row>
    <row r="33" spans="2:8" s="1" customFormat="1" ht="16.8" customHeight="1">
      <c r="B33" s="33"/>
      <c r="C33" s="198" t="s">
        <v>44</v>
      </c>
      <c r="D33" s="198" t="s">
        <v>303</v>
      </c>
      <c r="E33" s="17" t="s">
        <v>44</v>
      </c>
      <c r="F33" s="199">
        <v>366.3</v>
      </c>
      <c r="H33" s="33"/>
    </row>
    <row r="34" spans="2:8" s="1" customFormat="1" ht="16.8" customHeight="1">
      <c r="B34" s="33"/>
      <c r="C34" s="198" t="s">
        <v>44</v>
      </c>
      <c r="D34" s="198" t="s">
        <v>304</v>
      </c>
      <c r="E34" s="17" t="s">
        <v>44</v>
      </c>
      <c r="F34" s="199">
        <v>-70.373999999999995</v>
      </c>
      <c r="H34" s="33"/>
    </row>
    <row r="35" spans="2:8" s="1" customFormat="1" ht="16.8" customHeight="1">
      <c r="B35" s="33"/>
      <c r="C35" s="198" t="s">
        <v>59</v>
      </c>
      <c r="D35" s="198" t="s">
        <v>305</v>
      </c>
      <c r="E35" s="17" t="s">
        <v>44</v>
      </c>
      <c r="F35" s="199">
        <v>1690.972</v>
      </c>
      <c r="H35" s="33"/>
    </row>
    <row r="36" spans="2:8" s="1" customFormat="1" ht="16.8" customHeight="1">
      <c r="B36" s="33"/>
      <c r="C36" s="200" t="s">
        <v>3028</v>
      </c>
      <c r="H36" s="33"/>
    </row>
    <row r="37" spans="2:8" s="1" customFormat="1" ht="16.8" customHeight="1">
      <c r="B37" s="33"/>
      <c r="C37" s="198" t="s">
        <v>297</v>
      </c>
      <c r="D37" s="198" t="s">
        <v>3034</v>
      </c>
      <c r="E37" s="17" t="s">
        <v>225</v>
      </c>
      <c r="F37" s="199">
        <v>1352.778</v>
      </c>
      <c r="H37" s="33"/>
    </row>
    <row r="38" spans="2:8" s="1" customFormat="1" ht="16.8" customHeight="1">
      <c r="B38" s="33"/>
      <c r="C38" s="198" t="s">
        <v>307</v>
      </c>
      <c r="D38" s="198" t="s">
        <v>3035</v>
      </c>
      <c r="E38" s="17" t="s">
        <v>225</v>
      </c>
      <c r="F38" s="199">
        <v>253.64599999999999</v>
      </c>
      <c r="H38" s="33"/>
    </row>
    <row r="39" spans="2:8" s="1" customFormat="1" ht="16.8" customHeight="1">
      <c r="B39" s="33"/>
      <c r="C39" s="198" t="s">
        <v>312</v>
      </c>
      <c r="D39" s="198" t="s">
        <v>3036</v>
      </c>
      <c r="E39" s="17" t="s">
        <v>225</v>
      </c>
      <c r="F39" s="199">
        <v>84.549000000000007</v>
      </c>
      <c r="H39" s="33"/>
    </row>
    <row r="40" spans="2:8" s="1" customFormat="1" ht="16.8" customHeight="1">
      <c r="B40" s="33"/>
      <c r="C40" s="198" t="s">
        <v>345</v>
      </c>
      <c r="D40" s="198" t="s">
        <v>3030</v>
      </c>
      <c r="E40" s="17" t="s">
        <v>225</v>
      </c>
      <c r="F40" s="199">
        <v>1235.1400000000001</v>
      </c>
      <c r="H40" s="33"/>
    </row>
    <row r="41" spans="2:8" s="1" customFormat="1" ht="16.8" customHeight="1">
      <c r="B41" s="33"/>
      <c r="C41" s="198" t="s">
        <v>357</v>
      </c>
      <c r="D41" s="198" t="s">
        <v>3032</v>
      </c>
      <c r="E41" s="17" t="s">
        <v>225</v>
      </c>
      <c r="F41" s="199">
        <v>617.57000000000005</v>
      </c>
      <c r="H41" s="33"/>
    </row>
    <row r="42" spans="2:8" s="1" customFormat="1" ht="16.8" customHeight="1">
      <c r="B42" s="33"/>
      <c r="C42" s="198" t="s">
        <v>369</v>
      </c>
      <c r="D42" s="198" t="s">
        <v>3029</v>
      </c>
      <c r="E42" s="17" t="s">
        <v>225</v>
      </c>
      <c r="F42" s="199">
        <v>1073.402</v>
      </c>
      <c r="H42" s="33"/>
    </row>
    <row r="43" spans="2:8" s="1" customFormat="1" ht="16.8" customHeight="1">
      <c r="B43" s="33"/>
      <c r="C43" s="198" t="s">
        <v>376</v>
      </c>
      <c r="D43" s="198" t="s">
        <v>3037</v>
      </c>
      <c r="E43" s="17" t="s">
        <v>225</v>
      </c>
      <c r="F43" s="199">
        <v>1050.9190000000001</v>
      </c>
      <c r="H43" s="33"/>
    </row>
    <row r="44" spans="2:8" s="1" customFormat="1" ht="16.8" customHeight="1">
      <c r="B44" s="33"/>
      <c r="C44" s="194" t="s">
        <v>232</v>
      </c>
      <c r="D44" s="195" t="s">
        <v>233</v>
      </c>
      <c r="E44" s="196" t="s">
        <v>225</v>
      </c>
      <c r="F44" s="197">
        <v>1050.9190000000001</v>
      </c>
      <c r="H44" s="33"/>
    </row>
    <row r="45" spans="2:8" s="1" customFormat="1" ht="16.8" customHeight="1">
      <c r="B45" s="33"/>
      <c r="C45" s="198" t="s">
        <v>44</v>
      </c>
      <c r="D45" s="198" t="s">
        <v>59</v>
      </c>
      <c r="E45" s="17" t="s">
        <v>44</v>
      </c>
      <c r="F45" s="199">
        <v>1690.972</v>
      </c>
      <c r="H45" s="33"/>
    </row>
    <row r="46" spans="2:8" s="1" customFormat="1" ht="16.8" customHeight="1">
      <c r="B46" s="33"/>
      <c r="C46" s="198" t="s">
        <v>44</v>
      </c>
      <c r="D46" s="198" t="s">
        <v>380</v>
      </c>
      <c r="E46" s="17" t="s">
        <v>44</v>
      </c>
      <c r="F46" s="199">
        <v>-442.21499999999997</v>
      </c>
      <c r="H46" s="33"/>
    </row>
    <row r="47" spans="2:8" s="1" customFormat="1" ht="16.8" customHeight="1">
      <c r="B47" s="33"/>
      <c r="C47" s="198" t="s">
        <v>44</v>
      </c>
      <c r="D47" s="198" t="s">
        <v>381</v>
      </c>
      <c r="E47" s="17" t="s">
        <v>44</v>
      </c>
      <c r="F47" s="199">
        <v>-82.418000000000006</v>
      </c>
      <c r="H47" s="33"/>
    </row>
    <row r="48" spans="2:8" s="1" customFormat="1" ht="16.8" customHeight="1">
      <c r="B48" s="33"/>
      <c r="C48" s="198" t="s">
        <v>44</v>
      </c>
      <c r="D48" s="198" t="s">
        <v>382</v>
      </c>
      <c r="E48" s="17" t="s">
        <v>44</v>
      </c>
      <c r="F48" s="199">
        <v>-25.2</v>
      </c>
      <c r="H48" s="33"/>
    </row>
    <row r="49" spans="2:8" s="1" customFormat="1" ht="16.8" customHeight="1">
      <c r="B49" s="33"/>
      <c r="C49" s="198" t="s">
        <v>44</v>
      </c>
      <c r="D49" s="198" t="s">
        <v>383</v>
      </c>
      <c r="E49" s="17" t="s">
        <v>44</v>
      </c>
      <c r="F49" s="199">
        <v>-71.905000000000001</v>
      </c>
      <c r="H49" s="33"/>
    </row>
    <row r="50" spans="2:8" s="1" customFormat="1" ht="16.8" customHeight="1">
      <c r="B50" s="33"/>
      <c r="C50" s="198" t="s">
        <v>44</v>
      </c>
      <c r="D50" s="198" t="s">
        <v>384</v>
      </c>
      <c r="E50" s="17" t="s">
        <v>44</v>
      </c>
      <c r="F50" s="199">
        <v>-18.315000000000001</v>
      </c>
      <c r="H50" s="33"/>
    </row>
    <row r="51" spans="2:8" s="1" customFormat="1" ht="16.8" customHeight="1">
      <c r="B51" s="33"/>
      <c r="C51" s="198" t="s">
        <v>232</v>
      </c>
      <c r="D51" s="198" t="s">
        <v>264</v>
      </c>
      <c r="E51" s="17" t="s">
        <v>44</v>
      </c>
      <c r="F51" s="199">
        <v>1050.9190000000001</v>
      </c>
      <c r="H51" s="33"/>
    </row>
    <row r="52" spans="2:8" s="1" customFormat="1" ht="16.8" customHeight="1">
      <c r="B52" s="33"/>
      <c r="C52" s="200" t="s">
        <v>3028</v>
      </c>
      <c r="H52" s="33"/>
    </row>
    <row r="53" spans="2:8" s="1" customFormat="1" ht="16.8" customHeight="1">
      <c r="B53" s="33"/>
      <c r="C53" s="198" t="s">
        <v>376</v>
      </c>
      <c r="D53" s="198" t="s">
        <v>3037</v>
      </c>
      <c r="E53" s="17" t="s">
        <v>225</v>
      </c>
      <c r="F53" s="199">
        <v>1050.9190000000001</v>
      </c>
      <c r="H53" s="33"/>
    </row>
    <row r="54" spans="2:8" s="1" customFormat="1" ht="16.8" customHeight="1">
      <c r="B54" s="33"/>
      <c r="C54" s="198" t="s">
        <v>369</v>
      </c>
      <c r="D54" s="198" t="s">
        <v>3029</v>
      </c>
      <c r="E54" s="17" t="s">
        <v>225</v>
      </c>
      <c r="F54" s="199">
        <v>1073.402</v>
      </c>
      <c r="H54" s="33"/>
    </row>
    <row r="55" spans="2:8" s="1" customFormat="1" ht="26.4" customHeight="1">
      <c r="B55" s="33"/>
      <c r="C55" s="193" t="s">
        <v>3038</v>
      </c>
      <c r="D55" s="193" t="s">
        <v>104</v>
      </c>
      <c r="H55" s="33"/>
    </row>
    <row r="56" spans="2:8" s="1" customFormat="1" ht="16.8" customHeight="1">
      <c r="B56" s="33"/>
      <c r="C56" s="194" t="s">
        <v>223</v>
      </c>
      <c r="D56" s="195" t="s">
        <v>224</v>
      </c>
      <c r="E56" s="196" t="s">
        <v>225</v>
      </c>
      <c r="F56" s="197">
        <v>433.34899999999999</v>
      </c>
      <c r="H56" s="33"/>
    </row>
    <row r="57" spans="2:8" s="1" customFormat="1" ht="16.8" customHeight="1">
      <c r="B57" s="33"/>
      <c r="C57" s="194" t="s">
        <v>227</v>
      </c>
      <c r="D57" s="195" t="s">
        <v>228</v>
      </c>
      <c r="E57" s="196" t="s">
        <v>225</v>
      </c>
      <c r="F57" s="197">
        <v>62.04</v>
      </c>
      <c r="H57" s="33"/>
    </row>
    <row r="58" spans="2:8" s="1" customFormat="1" ht="16.8" customHeight="1">
      <c r="B58" s="33"/>
      <c r="C58" s="198" t="s">
        <v>44</v>
      </c>
      <c r="D58" s="198" t="s">
        <v>59</v>
      </c>
      <c r="E58" s="17" t="s">
        <v>44</v>
      </c>
      <c r="F58" s="199">
        <v>183</v>
      </c>
      <c r="H58" s="33"/>
    </row>
    <row r="59" spans="2:8" s="1" customFormat="1" ht="16.8" customHeight="1">
      <c r="B59" s="33"/>
      <c r="C59" s="198" t="s">
        <v>44</v>
      </c>
      <c r="D59" s="198" t="s">
        <v>373</v>
      </c>
      <c r="E59" s="17" t="s">
        <v>44</v>
      </c>
      <c r="F59" s="199">
        <v>-120.96</v>
      </c>
      <c r="H59" s="33"/>
    </row>
    <row r="60" spans="2:8" s="1" customFormat="1" ht="16.8" customHeight="1">
      <c r="B60" s="33"/>
      <c r="C60" s="198" t="s">
        <v>227</v>
      </c>
      <c r="D60" s="198" t="s">
        <v>264</v>
      </c>
      <c r="E60" s="17" t="s">
        <v>44</v>
      </c>
      <c r="F60" s="199">
        <v>62.04</v>
      </c>
      <c r="H60" s="33"/>
    </row>
    <row r="61" spans="2:8" s="1" customFormat="1" ht="16.8" customHeight="1">
      <c r="B61" s="33"/>
      <c r="C61" s="200" t="s">
        <v>3028</v>
      </c>
      <c r="H61" s="33"/>
    </row>
    <row r="62" spans="2:8" s="1" customFormat="1" ht="16.8" customHeight="1">
      <c r="B62" s="33"/>
      <c r="C62" s="198" t="s">
        <v>369</v>
      </c>
      <c r="D62" s="198" t="s">
        <v>3029</v>
      </c>
      <c r="E62" s="17" t="s">
        <v>225</v>
      </c>
      <c r="F62" s="199">
        <v>62.04</v>
      </c>
      <c r="H62" s="33"/>
    </row>
    <row r="63" spans="2:8" s="1" customFormat="1" ht="16.8" customHeight="1">
      <c r="B63" s="33"/>
      <c r="C63" s="198" t="s">
        <v>345</v>
      </c>
      <c r="D63" s="198" t="s">
        <v>3030</v>
      </c>
      <c r="E63" s="17" t="s">
        <v>225</v>
      </c>
      <c r="F63" s="199">
        <v>241.92</v>
      </c>
      <c r="H63" s="33"/>
    </row>
    <row r="64" spans="2:8" s="1" customFormat="1" ht="16.8" customHeight="1">
      <c r="B64" s="33"/>
      <c r="C64" s="198" t="s">
        <v>351</v>
      </c>
      <c r="D64" s="198" t="s">
        <v>3031</v>
      </c>
      <c r="E64" s="17" t="s">
        <v>225</v>
      </c>
      <c r="F64" s="199">
        <v>62.04</v>
      </c>
      <c r="H64" s="33"/>
    </row>
    <row r="65" spans="2:8" s="1" customFormat="1" ht="16.8" customHeight="1">
      <c r="B65" s="33"/>
      <c r="C65" s="198" t="s">
        <v>357</v>
      </c>
      <c r="D65" s="198" t="s">
        <v>3032</v>
      </c>
      <c r="E65" s="17" t="s">
        <v>225</v>
      </c>
      <c r="F65" s="199">
        <v>120.96</v>
      </c>
      <c r="H65" s="33"/>
    </row>
    <row r="66" spans="2:8" s="1" customFormat="1" ht="16.8" customHeight="1">
      <c r="B66" s="33"/>
      <c r="C66" s="198" t="s">
        <v>363</v>
      </c>
      <c r="D66" s="198" t="s">
        <v>3033</v>
      </c>
      <c r="E66" s="17" t="s">
        <v>365</v>
      </c>
      <c r="F66" s="199">
        <v>124.08</v>
      </c>
      <c r="H66" s="33"/>
    </row>
    <row r="67" spans="2:8" s="1" customFormat="1" ht="16.8" customHeight="1">
      <c r="B67" s="33"/>
      <c r="C67" s="194" t="s">
        <v>59</v>
      </c>
      <c r="D67" s="195" t="s">
        <v>230</v>
      </c>
      <c r="E67" s="196" t="s">
        <v>225</v>
      </c>
      <c r="F67" s="197">
        <v>183</v>
      </c>
      <c r="H67" s="33"/>
    </row>
    <row r="68" spans="2:8" s="1" customFormat="1" ht="16.8" customHeight="1">
      <c r="B68" s="33"/>
      <c r="C68" s="198" t="s">
        <v>44</v>
      </c>
      <c r="D68" s="198" t="s">
        <v>625</v>
      </c>
      <c r="E68" s="17" t="s">
        <v>44</v>
      </c>
      <c r="F68" s="199">
        <v>15</v>
      </c>
      <c r="H68" s="33"/>
    </row>
    <row r="69" spans="2:8" s="1" customFormat="1" ht="16.8" customHeight="1">
      <c r="B69" s="33"/>
      <c r="C69" s="198" t="s">
        <v>44</v>
      </c>
      <c r="D69" s="198" t="s">
        <v>626</v>
      </c>
      <c r="E69" s="17" t="s">
        <v>44</v>
      </c>
      <c r="F69" s="199">
        <v>168</v>
      </c>
      <c r="H69" s="33"/>
    </row>
    <row r="70" spans="2:8" s="1" customFormat="1" ht="16.8" customHeight="1">
      <c r="B70" s="33"/>
      <c r="C70" s="198" t="s">
        <v>59</v>
      </c>
      <c r="D70" s="198" t="s">
        <v>305</v>
      </c>
      <c r="E70" s="17" t="s">
        <v>44</v>
      </c>
      <c r="F70" s="199">
        <v>183</v>
      </c>
      <c r="H70" s="33"/>
    </row>
    <row r="71" spans="2:8" s="1" customFormat="1" ht="16.8" customHeight="1">
      <c r="B71" s="33"/>
      <c r="C71" s="200" t="s">
        <v>3028</v>
      </c>
      <c r="H71" s="33"/>
    </row>
    <row r="72" spans="2:8" s="1" customFormat="1" ht="16.8" customHeight="1">
      <c r="B72" s="33"/>
      <c r="C72" s="198" t="s">
        <v>297</v>
      </c>
      <c r="D72" s="198" t="s">
        <v>3034</v>
      </c>
      <c r="E72" s="17" t="s">
        <v>225</v>
      </c>
      <c r="F72" s="199">
        <v>146.4</v>
      </c>
      <c r="H72" s="33"/>
    </row>
    <row r="73" spans="2:8" s="1" customFormat="1" ht="16.8" customHeight="1">
      <c r="B73" s="33"/>
      <c r="C73" s="198" t="s">
        <v>307</v>
      </c>
      <c r="D73" s="198" t="s">
        <v>3035</v>
      </c>
      <c r="E73" s="17" t="s">
        <v>225</v>
      </c>
      <c r="F73" s="199">
        <v>27.45</v>
      </c>
      <c r="H73" s="33"/>
    </row>
    <row r="74" spans="2:8" s="1" customFormat="1" ht="16.8" customHeight="1">
      <c r="B74" s="33"/>
      <c r="C74" s="198" t="s">
        <v>312</v>
      </c>
      <c r="D74" s="198" t="s">
        <v>3036</v>
      </c>
      <c r="E74" s="17" t="s">
        <v>225</v>
      </c>
      <c r="F74" s="199">
        <v>9.15</v>
      </c>
      <c r="H74" s="33"/>
    </row>
    <row r="75" spans="2:8" s="1" customFormat="1" ht="16.8" customHeight="1">
      <c r="B75" s="33"/>
      <c r="C75" s="198" t="s">
        <v>345</v>
      </c>
      <c r="D75" s="198" t="s">
        <v>3030</v>
      </c>
      <c r="E75" s="17" t="s">
        <v>225</v>
      </c>
      <c r="F75" s="199">
        <v>241.92</v>
      </c>
      <c r="H75" s="33"/>
    </row>
    <row r="76" spans="2:8" s="1" customFormat="1" ht="16.8" customHeight="1">
      <c r="B76" s="33"/>
      <c r="C76" s="198" t="s">
        <v>357</v>
      </c>
      <c r="D76" s="198" t="s">
        <v>3032</v>
      </c>
      <c r="E76" s="17" t="s">
        <v>225</v>
      </c>
      <c r="F76" s="199">
        <v>120.96</v>
      </c>
      <c r="H76" s="33"/>
    </row>
    <row r="77" spans="2:8" s="1" customFormat="1" ht="16.8" customHeight="1">
      <c r="B77" s="33"/>
      <c r="C77" s="198" t="s">
        <v>369</v>
      </c>
      <c r="D77" s="198" t="s">
        <v>3029</v>
      </c>
      <c r="E77" s="17" t="s">
        <v>225</v>
      </c>
      <c r="F77" s="199">
        <v>62.04</v>
      </c>
      <c r="H77" s="33"/>
    </row>
    <row r="78" spans="2:8" s="1" customFormat="1" ht="16.8" customHeight="1">
      <c r="B78" s="33"/>
      <c r="C78" s="198" t="s">
        <v>376</v>
      </c>
      <c r="D78" s="198" t="s">
        <v>3037</v>
      </c>
      <c r="E78" s="17" t="s">
        <v>225</v>
      </c>
      <c r="F78" s="199">
        <v>120.96</v>
      </c>
      <c r="H78" s="33"/>
    </row>
    <row r="79" spans="2:8" s="1" customFormat="1" ht="16.8" customHeight="1">
      <c r="B79" s="33"/>
      <c r="C79" s="194" t="s">
        <v>232</v>
      </c>
      <c r="D79" s="195" t="s">
        <v>233</v>
      </c>
      <c r="E79" s="196" t="s">
        <v>225</v>
      </c>
      <c r="F79" s="197">
        <v>120.96</v>
      </c>
      <c r="H79" s="33"/>
    </row>
    <row r="80" spans="2:8" s="1" customFormat="1" ht="16.8" customHeight="1">
      <c r="B80" s="33"/>
      <c r="C80" s="198" t="s">
        <v>44</v>
      </c>
      <c r="D80" s="198" t="s">
        <v>59</v>
      </c>
      <c r="E80" s="17" t="s">
        <v>44</v>
      </c>
      <c r="F80" s="199">
        <v>183</v>
      </c>
      <c r="H80" s="33"/>
    </row>
    <row r="81" spans="2:8" s="1" customFormat="1" ht="16.8" customHeight="1">
      <c r="B81" s="33"/>
      <c r="C81" s="198" t="s">
        <v>44</v>
      </c>
      <c r="D81" s="198" t="s">
        <v>628</v>
      </c>
      <c r="E81" s="17" t="s">
        <v>44</v>
      </c>
      <c r="F81" s="199">
        <v>-7.2</v>
      </c>
      <c r="H81" s="33"/>
    </row>
    <row r="82" spans="2:8" s="1" customFormat="1" ht="16.8" customHeight="1">
      <c r="B82" s="33"/>
      <c r="C82" s="198" t="s">
        <v>44</v>
      </c>
      <c r="D82" s="198" t="s">
        <v>629</v>
      </c>
      <c r="E82" s="17" t="s">
        <v>44</v>
      </c>
      <c r="F82" s="199">
        <v>-3.84</v>
      </c>
      <c r="H82" s="33"/>
    </row>
    <row r="83" spans="2:8" s="1" customFormat="1" ht="16.8" customHeight="1">
      <c r="B83" s="33"/>
      <c r="C83" s="198" t="s">
        <v>44</v>
      </c>
      <c r="D83" s="198" t="s">
        <v>630</v>
      </c>
      <c r="E83" s="17" t="s">
        <v>44</v>
      </c>
      <c r="F83" s="199">
        <v>-43.68</v>
      </c>
      <c r="H83" s="33"/>
    </row>
    <row r="84" spans="2:8" s="1" customFormat="1" ht="16.8" customHeight="1">
      <c r="B84" s="33"/>
      <c r="C84" s="198" t="s">
        <v>44</v>
      </c>
      <c r="D84" s="198" t="s">
        <v>631</v>
      </c>
      <c r="E84" s="17" t="s">
        <v>44</v>
      </c>
      <c r="F84" s="199">
        <v>-0.6</v>
      </c>
      <c r="H84" s="33"/>
    </row>
    <row r="85" spans="2:8" s="1" customFormat="1" ht="16.8" customHeight="1">
      <c r="B85" s="33"/>
      <c r="C85" s="198" t="s">
        <v>44</v>
      </c>
      <c r="D85" s="198" t="s">
        <v>632</v>
      </c>
      <c r="E85" s="17" t="s">
        <v>44</v>
      </c>
      <c r="F85" s="199">
        <v>-6.72</v>
      </c>
      <c r="H85" s="33"/>
    </row>
    <row r="86" spans="2:8" s="1" customFormat="1" ht="16.8" customHeight="1">
      <c r="B86" s="33"/>
      <c r="C86" s="198" t="s">
        <v>232</v>
      </c>
      <c r="D86" s="198" t="s">
        <v>264</v>
      </c>
      <c r="E86" s="17" t="s">
        <v>44</v>
      </c>
      <c r="F86" s="199">
        <v>120.96</v>
      </c>
      <c r="H86" s="33"/>
    </row>
    <row r="87" spans="2:8" s="1" customFormat="1" ht="16.8" customHeight="1">
      <c r="B87" s="33"/>
      <c r="C87" s="200" t="s">
        <v>3028</v>
      </c>
      <c r="H87" s="33"/>
    </row>
    <row r="88" spans="2:8" s="1" customFormat="1" ht="16.8" customHeight="1">
      <c r="B88" s="33"/>
      <c r="C88" s="198" t="s">
        <v>376</v>
      </c>
      <c r="D88" s="198" t="s">
        <v>3037</v>
      </c>
      <c r="E88" s="17" t="s">
        <v>225</v>
      </c>
      <c r="F88" s="199">
        <v>120.96</v>
      </c>
      <c r="H88" s="33"/>
    </row>
    <row r="89" spans="2:8" s="1" customFormat="1" ht="16.8" customHeight="1">
      <c r="B89" s="33"/>
      <c r="C89" s="198" t="s">
        <v>369</v>
      </c>
      <c r="D89" s="198" t="s">
        <v>3029</v>
      </c>
      <c r="E89" s="17" t="s">
        <v>225</v>
      </c>
      <c r="F89" s="199">
        <v>62.04</v>
      </c>
      <c r="H89" s="33"/>
    </row>
    <row r="90" spans="2:8" s="1" customFormat="1" ht="26.4" customHeight="1">
      <c r="B90" s="33"/>
      <c r="C90" s="193" t="s">
        <v>3039</v>
      </c>
      <c r="D90" s="193" t="s">
        <v>107</v>
      </c>
      <c r="H90" s="33"/>
    </row>
    <row r="91" spans="2:8" s="1" customFormat="1" ht="16.8" customHeight="1">
      <c r="B91" s="33"/>
      <c r="C91" s="194" t="s">
        <v>223</v>
      </c>
      <c r="D91" s="195" t="s">
        <v>224</v>
      </c>
      <c r="E91" s="196" t="s">
        <v>225</v>
      </c>
      <c r="F91" s="197">
        <v>52.274999999999999</v>
      </c>
      <c r="H91" s="33"/>
    </row>
    <row r="92" spans="2:8" s="1" customFormat="1" ht="16.8" customHeight="1">
      <c r="B92" s="33"/>
      <c r="C92" s="198" t="s">
        <v>44</v>
      </c>
      <c r="D92" s="198" t="s">
        <v>747</v>
      </c>
      <c r="E92" s="17" t="s">
        <v>44</v>
      </c>
      <c r="F92" s="199">
        <v>43.5</v>
      </c>
      <c r="H92" s="33"/>
    </row>
    <row r="93" spans="2:8" s="1" customFormat="1" ht="16.8" customHeight="1">
      <c r="B93" s="33"/>
      <c r="C93" s="198" t="s">
        <v>44</v>
      </c>
      <c r="D93" s="198" t="s">
        <v>748</v>
      </c>
      <c r="E93" s="17" t="s">
        <v>44</v>
      </c>
      <c r="F93" s="199">
        <v>8.7750000000000004</v>
      </c>
      <c r="H93" s="33"/>
    </row>
    <row r="94" spans="2:8" s="1" customFormat="1" ht="16.8" customHeight="1">
      <c r="B94" s="33"/>
      <c r="C94" s="198" t="s">
        <v>223</v>
      </c>
      <c r="D94" s="198" t="s">
        <v>305</v>
      </c>
      <c r="E94" s="17" t="s">
        <v>44</v>
      </c>
      <c r="F94" s="199">
        <v>52.274999999999999</v>
      </c>
      <c r="H94" s="33"/>
    </row>
    <row r="95" spans="2:8" s="1" customFormat="1" ht="16.8" customHeight="1">
      <c r="B95" s="33"/>
      <c r="C95" s="200" t="s">
        <v>3028</v>
      </c>
      <c r="H95" s="33"/>
    </row>
    <row r="96" spans="2:8" s="1" customFormat="1" ht="16.8" customHeight="1">
      <c r="B96" s="33"/>
      <c r="C96" s="198" t="s">
        <v>387</v>
      </c>
      <c r="D96" s="198" t="s">
        <v>388</v>
      </c>
      <c r="E96" s="17" t="s">
        <v>365</v>
      </c>
      <c r="F96" s="199">
        <v>87.299000000000007</v>
      </c>
      <c r="H96" s="33"/>
    </row>
    <row r="97" spans="2:8" s="1" customFormat="1" ht="16.8" customHeight="1">
      <c r="B97" s="33"/>
      <c r="C97" s="198" t="s">
        <v>369</v>
      </c>
      <c r="D97" s="198" t="s">
        <v>3029</v>
      </c>
      <c r="E97" s="17" t="s">
        <v>225</v>
      </c>
      <c r="F97" s="199">
        <v>61.774999999999999</v>
      </c>
      <c r="H97" s="33"/>
    </row>
    <row r="98" spans="2:8" s="1" customFormat="1" ht="16.8" customHeight="1">
      <c r="B98" s="33"/>
      <c r="C98" s="194" t="s">
        <v>710</v>
      </c>
      <c r="D98" s="195" t="s">
        <v>711</v>
      </c>
      <c r="E98" s="196" t="s">
        <v>225</v>
      </c>
      <c r="F98" s="197">
        <v>50.962000000000003</v>
      </c>
      <c r="H98" s="33"/>
    </row>
    <row r="99" spans="2:8" s="1" customFormat="1" ht="16.8" customHeight="1">
      <c r="B99" s="33"/>
      <c r="C99" s="198" t="s">
        <v>44</v>
      </c>
      <c r="D99" s="198" t="s">
        <v>749</v>
      </c>
      <c r="E99" s="17" t="s">
        <v>44</v>
      </c>
      <c r="F99" s="199">
        <v>35.67</v>
      </c>
      <c r="H99" s="33"/>
    </row>
    <row r="100" spans="2:8" s="1" customFormat="1" ht="16.8" customHeight="1">
      <c r="B100" s="33"/>
      <c r="C100" s="198" t="s">
        <v>44</v>
      </c>
      <c r="D100" s="198" t="s">
        <v>750</v>
      </c>
      <c r="E100" s="17" t="s">
        <v>44</v>
      </c>
      <c r="F100" s="199">
        <v>5.7919999999999998</v>
      </c>
      <c r="H100" s="33"/>
    </row>
    <row r="101" spans="2:8" s="1" customFormat="1" ht="16.8" customHeight="1">
      <c r="B101" s="33"/>
      <c r="C101" s="198" t="s">
        <v>44</v>
      </c>
      <c r="D101" s="198" t="s">
        <v>751</v>
      </c>
      <c r="E101" s="17" t="s">
        <v>44</v>
      </c>
      <c r="F101" s="199">
        <v>9.5</v>
      </c>
      <c r="H101" s="33"/>
    </row>
    <row r="102" spans="2:8" s="1" customFormat="1" ht="16.8" customHeight="1">
      <c r="B102" s="33"/>
      <c r="C102" s="198" t="s">
        <v>710</v>
      </c>
      <c r="D102" s="198" t="s">
        <v>264</v>
      </c>
      <c r="E102" s="17" t="s">
        <v>44</v>
      </c>
      <c r="F102" s="199">
        <v>50.962000000000003</v>
      </c>
      <c r="H102" s="33"/>
    </row>
    <row r="103" spans="2:8" s="1" customFormat="1" ht="16.8" customHeight="1">
      <c r="B103" s="33"/>
      <c r="C103" s="200" t="s">
        <v>3028</v>
      </c>
      <c r="H103" s="33"/>
    </row>
    <row r="104" spans="2:8" s="1" customFormat="1" ht="16.8" customHeight="1">
      <c r="B104" s="33"/>
      <c r="C104" s="198" t="s">
        <v>395</v>
      </c>
      <c r="D104" s="198" t="s">
        <v>3040</v>
      </c>
      <c r="E104" s="17" t="s">
        <v>225</v>
      </c>
      <c r="F104" s="199">
        <v>50.962000000000003</v>
      </c>
      <c r="H104" s="33"/>
    </row>
    <row r="105" spans="2:8" s="1" customFormat="1" ht="16.8" customHeight="1">
      <c r="B105" s="33"/>
      <c r="C105" s="198" t="s">
        <v>369</v>
      </c>
      <c r="D105" s="198" t="s">
        <v>3029</v>
      </c>
      <c r="E105" s="17" t="s">
        <v>225</v>
      </c>
      <c r="F105" s="199">
        <v>61.774999999999999</v>
      </c>
      <c r="H105" s="33"/>
    </row>
    <row r="106" spans="2:8" s="1" customFormat="1" ht="16.8" customHeight="1">
      <c r="B106" s="33"/>
      <c r="C106" s="194" t="s">
        <v>227</v>
      </c>
      <c r="D106" s="195" t="s">
        <v>228</v>
      </c>
      <c r="E106" s="196" t="s">
        <v>225</v>
      </c>
      <c r="F106" s="197">
        <v>61.774999999999999</v>
      </c>
      <c r="H106" s="33"/>
    </row>
    <row r="107" spans="2:8" s="1" customFormat="1" ht="16.8" customHeight="1">
      <c r="B107" s="33"/>
      <c r="C107" s="198" t="s">
        <v>44</v>
      </c>
      <c r="D107" s="198" t="s">
        <v>59</v>
      </c>
      <c r="E107" s="17" t="s">
        <v>44</v>
      </c>
      <c r="F107" s="199">
        <v>90.125</v>
      </c>
      <c r="H107" s="33"/>
    </row>
    <row r="108" spans="2:8" s="1" customFormat="1" ht="16.8" customHeight="1">
      <c r="B108" s="33"/>
      <c r="C108" s="198" t="s">
        <v>44</v>
      </c>
      <c r="D108" s="198" t="s">
        <v>373</v>
      </c>
      <c r="E108" s="17" t="s">
        <v>44</v>
      </c>
      <c r="F108" s="199">
        <v>-39.162999999999997</v>
      </c>
      <c r="H108" s="33"/>
    </row>
    <row r="109" spans="2:8" s="1" customFormat="1" ht="16.8" customHeight="1">
      <c r="B109" s="33"/>
      <c r="C109" s="198" t="s">
        <v>44</v>
      </c>
      <c r="D109" s="198" t="s">
        <v>743</v>
      </c>
      <c r="E109" s="17" t="s">
        <v>44</v>
      </c>
      <c r="F109" s="199">
        <v>-41.462000000000003</v>
      </c>
      <c r="H109" s="33"/>
    </row>
    <row r="110" spans="2:8" s="1" customFormat="1" ht="16.8" customHeight="1">
      <c r="B110" s="33"/>
      <c r="C110" s="198" t="s">
        <v>44</v>
      </c>
      <c r="D110" s="198" t="s">
        <v>374</v>
      </c>
      <c r="E110" s="17" t="s">
        <v>44</v>
      </c>
      <c r="F110" s="199">
        <v>52.274999999999999</v>
      </c>
      <c r="H110" s="33"/>
    </row>
    <row r="111" spans="2:8" s="1" customFormat="1" ht="16.8" customHeight="1">
      <c r="B111" s="33"/>
      <c r="C111" s="198" t="s">
        <v>227</v>
      </c>
      <c r="D111" s="198" t="s">
        <v>264</v>
      </c>
      <c r="E111" s="17" t="s">
        <v>44</v>
      </c>
      <c r="F111" s="199">
        <v>61.774999999999999</v>
      </c>
      <c r="H111" s="33"/>
    </row>
    <row r="112" spans="2:8" s="1" customFormat="1" ht="16.8" customHeight="1">
      <c r="B112" s="33"/>
      <c r="C112" s="200" t="s">
        <v>3028</v>
      </c>
      <c r="H112" s="33"/>
    </row>
    <row r="113" spans="2:8" s="1" customFormat="1" ht="16.8" customHeight="1">
      <c r="B113" s="33"/>
      <c r="C113" s="198" t="s">
        <v>369</v>
      </c>
      <c r="D113" s="198" t="s">
        <v>3029</v>
      </c>
      <c r="E113" s="17" t="s">
        <v>225</v>
      </c>
      <c r="F113" s="199">
        <v>61.774999999999999</v>
      </c>
      <c r="H113" s="33"/>
    </row>
    <row r="114" spans="2:8" s="1" customFormat="1" ht="16.8" customHeight="1">
      <c r="B114" s="33"/>
      <c r="C114" s="198" t="s">
        <v>345</v>
      </c>
      <c r="D114" s="198" t="s">
        <v>3030</v>
      </c>
      <c r="E114" s="17" t="s">
        <v>225</v>
      </c>
      <c r="F114" s="199">
        <v>56.7</v>
      </c>
      <c r="H114" s="33"/>
    </row>
    <row r="115" spans="2:8" s="1" customFormat="1" ht="16.8" customHeight="1">
      <c r="B115" s="33"/>
      <c r="C115" s="198" t="s">
        <v>351</v>
      </c>
      <c r="D115" s="198" t="s">
        <v>3031</v>
      </c>
      <c r="E115" s="17" t="s">
        <v>225</v>
      </c>
      <c r="F115" s="199">
        <v>61.774999999999999</v>
      </c>
      <c r="H115" s="33"/>
    </row>
    <row r="116" spans="2:8" s="1" customFormat="1" ht="16.8" customHeight="1">
      <c r="B116" s="33"/>
      <c r="C116" s="198" t="s">
        <v>357</v>
      </c>
      <c r="D116" s="198" t="s">
        <v>3032</v>
      </c>
      <c r="E116" s="17" t="s">
        <v>225</v>
      </c>
      <c r="F116" s="199">
        <v>28.35</v>
      </c>
      <c r="H116" s="33"/>
    </row>
    <row r="117" spans="2:8" s="1" customFormat="1" ht="16.8" customHeight="1">
      <c r="B117" s="33"/>
      <c r="C117" s="198" t="s">
        <v>363</v>
      </c>
      <c r="D117" s="198" t="s">
        <v>3033</v>
      </c>
      <c r="E117" s="17" t="s">
        <v>365</v>
      </c>
      <c r="F117" s="199">
        <v>123.55</v>
      </c>
      <c r="H117" s="33"/>
    </row>
    <row r="118" spans="2:8" s="1" customFormat="1" ht="16.8" customHeight="1">
      <c r="B118" s="33"/>
      <c r="C118" s="194" t="s">
        <v>59</v>
      </c>
      <c r="D118" s="195" t="s">
        <v>230</v>
      </c>
      <c r="E118" s="196" t="s">
        <v>225</v>
      </c>
      <c r="F118" s="197">
        <v>90.125</v>
      </c>
      <c r="H118" s="33"/>
    </row>
    <row r="119" spans="2:8" s="1" customFormat="1" ht="16.8" customHeight="1">
      <c r="B119" s="33"/>
      <c r="C119" s="198" t="s">
        <v>44</v>
      </c>
      <c r="D119" s="198" t="s">
        <v>736</v>
      </c>
      <c r="E119" s="17" t="s">
        <v>44</v>
      </c>
      <c r="F119" s="199">
        <v>119.08</v>
      </c>
      <c r="H119" s="33"/>
    </row>
    <row r="120" spans="2:8" s="1" customFormat="1" ht="16.8" customHeight="1">
      <c r="B120" s="33"/>
      <c r="C120" s="198" t="s">
        <v>44</v>
      </c>
      <c r="D120" s="198" t="s">
        <v>737</v>
      </c>
      <c r="E120" s="17" t="s">
        <v>44</v>
      </c>
      <c r="F120" s="199">
        <v>-42.63</v>
      </c>
      <c r="H120" s="33"/>
    </row>
    <row r="121" spans="2:8" s="1" customFormat="1" ht="16.8" customHeight="1">
      <c r="B121" s="33"/>
      <c r="C121" s="198" t="s">
        <v>44</v>
      </c>
      <c r="D121" s="198" t="s">
        <v>738</v>
      </c>
      <c r="E121" s="17" t="s">
        <v>44</v>
      </c>
      <c r="F121" s="199">
        <v>22.274999999999999</v>
      </c>
      <c r="H121" s="33"/>
    </row>
    <row r="122" spans="2:8" s="1" customFormat="1" ht="16.8" customHeight="1">
      <c r="B122" s="33"/>
      <c r="C122" s="198" t="s">
        <v>44</v>
      </c>
      <c r="D122" s="198" t="s">
        <v>739</v>
      </c>
      <c r="E122" s="17" t="s">
        <v>44</v>
      </c>
      <c r="F122" s="199">
        <v>-8.6</v>
      </c>
      <c r="H122" s="33"/>
    </row>
    <row r="123" spans="2:8" s="1" customFormat="1" ht="16.8" customHeight="1">
      <c r="B123" s="33"/>
      <c r="C123" s="198" t="s">
        <v>59</v>
      </c>
      <c r="D123" s="198" t="s">
        <v>305</v>
      </c>
      <c r="E123" s="17" t="s">
        <v>44</v>
      </c>
      <c r="F123" s="199">
        <v>90.125</v>
      </c>
      <c r="H123" s="33"/>
    </row>
    <row r="124" spans="2:8" s="1" customFormat="1" ht="16.8" customHeight="1">
      <c r="B124" s="33"/>
      <c r="C124" s="200" t="s">
        <v>3028</v>
      </c>
      <c r="H124" s="33"/>
    </row>
    <row r="125" spans="2:8" s="1" customFormat="1" ht="16.8" customHeight="1">
      <c r="B125" s="33"/>
      <c r="C125" s="198" t="s">
        <v>297</v>
      </c>
      <c r="D125" s="198" t="s">
        <v>3034</v>
      </c>
      <c r="E125" s="17" t="s">
        <v>225</v>
      </c>
      <c r="F125" s="199">
        <v>72.099999999999994</v>
      </c>
      <c r="H125" s="33"/>
    </row>
    <row r="126" spans="2:8" s="1" customFormat="1" ht="16.8" customHeight="1">
      <c r="B126" s="33"/>
      <c r="C126" s="198" t="s">
        <v>307</v>
      </c>
      <c r="D126" s="198" t="s">
        <v>3035</v>
      </c>
      <c r="E126" s="17" t="s">
        <v>225</v>
      </c>
      <c r="F126" s="199">
        <v>13.519</v>
      </c>
      <c r="H126" s="33"/>
    </row>
    <row r="127" spans="2:8" s="1" customFormat="1" ht="16.8" customHeight="1">
      <c r="B127" s="33"/>
      <c r="C127" s="198" t="s">
        <v>312</v>
      </c>
      <c r="D127" s="198" t="s">
        <v>3036</v>
      </c>
      <c r="E127" s="17" t="s">
        <v>225</v>
      </c>
      <c r="F127" s="199">
        <v>4.5060000000000002</v>
      </c>
      <c r="H127" s="33"/>
    </row>
    <row r="128" spans="2:8" s="1" customFormat="1" ht="16.8" customHeight="1">
      <c r="B128" s="33"/>
      <c r="C128" s="198" t="s">
        <v>345</v>
      </c>
      <c r="D128" s="198" t="s">
        <v>3030</v>
      </c>
      <c r="E128" s="17" t="s">
        <v>225</v>
      </c>
      <c r="F128" s="199">
        <v>56.7</v>
      </c>
      <c r="H128" s="33"/>
    </row>
    <row r="129" spans="2:8" s="1" customFormat="1" ht="16.8" customHeight="1">
      <c r="B129" s="33"/>
      <c r="C129" s="198" t="s">
        <v>357</v>
      </c>
      <c r="D129" s="198" t="s">
        <v>3032</v>
      </c>
      <c r="E129" s="17" t="s">
        <v>225</v>
      </c>
      <c r="F129" s="199">
        <v>28.35</v>
      </c>
      <c r="H129" s="33"/>
    </row>
    <row r="130" spans="2:8" s="1" customFormat="1" ht="16.8" customHeight="1">
      <c r="B130" s="33"/>
      <c r="C130" s="198" t="s">
        <v>369</v>
      </c>
      <c r="D130" s="198" t="s">
        <v>3029</v>
      </c>
      <c r="E130" s="17" t="s">
        <v>225</v>
      </c>
      <c r="F130" s="199">
        <v>61.774999999999999</v>
      </c>
      <c r="H130" s="33"/>
    </row>
    <row r="131" spans="2:8" s="1" customFormat="1" ht="16.8" customHeight="1">
      <c r="B131" s="33"/>
      <c r="C131" s="198" t="s">
        <v>376</v>
      </c>
      <c r="D131" s="198" t="s">
        <v>3037</v>
      </c>
      <c r="E131" s="17" t="s">
        <v>225</v>
      </c>
      <c r="F131" s="199">
        <v>39.162999999999997</v>
      </c>
      <c r="H131" s="33"/>
    </row>
    <row r="132" spans="2:8" s="1" customFormat="1" ht="16.8" customHeight="1">
      <c r="B132" s="33"/>
      <c r="C132" s="194" t="s">
        <v>232</v>
      </c>
      <c r="D132" s="195" t="s">
        <v>233</v>
      </c>
      <c r="E132" s="196" t="s">
        <v>225</v>
      </c>
      <c r="F132" s="197">
        <v>39.162999999999997</v>
      </c>
      <c r="H132" s="33"/>
    </row>
    <row r="133" spans="2:8" s="1" customFormat="1" ht="16.8" customHeight="1">
      <c r="B133" s="33"/>
      <c r="C133" s="198" t="s">
        <v>44</v>
      </c>
      <c r="D133" s="198" t="s">
        <v>59</v>
      </c>
      <c r="E133" s="17" t="s">
        <v>44</v>
      </c>
      <c r="F133" s="199">
        <v>90.125</v>
      </c>
      <c r="H133" s="33"/>
    </row>
    <row r="134" spans="2:8" s="1" customFormat="1" ht="16.8" customHeight="1">
      <c r="B134" s="33"/>
      <c r="C134" s="198" t="s">
        <v>44</v>
      </c>
      <c r="D134" s="198" t="s">
        <v>744</v>
      </c>
      <c r="E134" s="17" t="s">
        <v>44</v>
      </c>
      <c r="F134" s="199">
        <v>-35.67</v>
      </c>
      <c r="H134" s="33"/>
    </row>
    <row r="135" spans="2:8" s="1" customFormat="1" ht="16.8" customHeight="1">
      <c r="B135" s="33"/>
      <c r="C135" s="198" t="s">
        <v>44</v>
      </c>
      <c r="D135" s="198" t="s">
        <v>745</v>
      </c>
      <c r="E135" s="17" t="s">
        <v>44</v>
      </c>
      <c r="F135" s="199">
        <v>-5.7919999999999998</v>
      </c>
      <c r="H135" s="33"/>
    </row>
    <row r="136" spans="2:8" s="1" customFormat="1" ht="16.8" customHeight="1">
      <c r="B136" s="33"/>
      <c r="C136" s="198" t="s">
        <v>44</v>
      </c>
      <c r="D136" s="198" t="s">
        <v>746</v>
      </c>
      <c r="E136" s="17" t="s">
        <v>44</v>
      </c>
      <c r="F136" s="199">
        <v>-9.5</v>
      </c>
      <c r="H136" s="33"/>
    </row>
    <row r="137" spans="2:8" s="1" customFormat="1" ht="16.8" customHeight="1">
      <c r="B137" s="33"/>
      <c r="C137" s="198" t="s">
        <v>232</v>
      </c>
      <c r="D137" s="198" t="s">
        <v>264</v>
      </c>
      <c r="E137" s="17" t="s">
        <v>44</v>
      </c>
      <c r="F137" s="199">
        <v>39.162999999999997</v>
      </c>
      <c r="H137" s="33"/>
    </row>
    <row r="138" spans="2:8" s="1" customFormat="1" ht="16.8" customHeight="1">
      <c r="B138" s="33"/>
      <c r="C138" s="200" t="s">
        <v>3028</v>
      </c>
      <c r="H138" s="33"/>
    </row>
    <row r="139" spans="2:8" s="1" customFormat="1" ht="16.8" customHeight="1">
      <c r="B139" s="33"/>
      <c r="C139" s="198" t="s">
        <v>376</v>
      </c>
      <c r="D139" s="198" t="s">
        <v>3037</v>
      </c>
      <c r="E139" s="17" t="s">
        <v>225</v>
      </c>
      <c r="F139" s="199">
        <v>39.162999999999997</v>
      </c>
      <c r="H139" s="33"/>
    </row>
    <row r="140" spans="2:8" s="1" customFormat="1" ht="16.8" customHeight="1">
      <c r="B140" s="33"/>
      <c r="C140" s="198" t="s">
        <v>369</v>
      </c>
      <c r="D140" s="198" t="s">
        <v>3029</v>
      </c>
      <c r="E140" s="17" t="s">
        <v>225</v>
      </c>
      <c r="F140" s="199">
        <v>61.774999999999999</v>
      </c>
      <c r="H140" s="33"/>
    </row>
    <row r="141" spans="2:8" s="1" customFormat="1" ht="26.4" customHeight="1">
      <c r="B141" s="33"/>
      <c r="C141" s="193" t="s">
        <v>3041</v>
      </c>
      <c r="D141" s="193" t="s">
        <v>110</v>
      </c>
      <c r="H141" s="33"/>
    </row>
    <row r="142" spans="2:8" s="1" customFormat="1" ht="16.8" customHeight="1">
      <c r="B142" s="33"/>
      <c r="C142" s="194" t="s">
        <v>1061</v>
      </c>
      <c r="D142" s="195" t="s">
        <v>1062</v>
      </c>
      <c r="E142" s="196" t="s">
        <v>253</v>
      </c>
      <c r="F142" s="197">
        <v>1277</v>
      </c>
      <c r="H142" s="33"/>
    </row>
    <row r="143" spans="2:8" s="1" customFormat="1" ht="16.8" customHeight="1">
      <c r="B143" s="33"/>
      <c r="C143" s="198" t="s">
        <v>1061</v>
      </c>
      <c r="D143" s="198" t="s">
        <v>1090</v>
      </c>
      <c r="E143" s="17" t="s">
        <v>44</v>
      </c>
      <c r="F143" s="199">
        <v>1277</v>
      </c>
      <c r="H143" s="33"/>
    </row>
    <row r="144" spans="2:8" s="1" customFormat="1" ht="16.8" customHeight="1">
      <c r="B144" s="33"/>
      <c r="C144" s="200" t="s">
        <v>3028</v>
      </c>
      <c r="H144" s="33"/>
    </row>
    <row r="145" spans="2:8" s="1" customFormat="1" ht="16.8" customHeight="1">
      <c r="B145" s="33"/>
      <c r="C145" s="198" t="s">
        <v>1086</v>
      </c>
      <c r="D145" s="198" t="s">
        <v>3042</v>
      </c>
      <c r="E145" s="17" t="s">
        <v>253</v>
      </c>
      <c r="F145" s="199">
        <v>1277</v>
      </c>
      <c r="H145" s="33"/>
    </row>
    <row r="146" spans="2:8" s="1" customFormat="1" ht="16.8" customHeight="1">
      <c r="B146" s="33"/>
      <c r="C146" s="198" t="s">
        <v>1068</v>
      </c>
      <c r="D146" s="198" t="s">
        <v>3043</v>
      </c>
      <c r="E146" s="17" t="s">
        <v>253</v>
      </c>
      <c r="F146" s="199">
        <v>1277</v>
      </c>
      <c r="H146" s="33"/>
    </row>
    <row r="147" spans="2:8" s="1" customFormat="1" ht="16.8" customHeight="1">
      <c r="B147" s="33"/>
      <c r="C147" s="198" t="s">
        <v>1072</v>
      </c>
      <c r="D147" s="198" t="s">
        <v>3044</v>
      </c>
      <c r="E147" s="17" t="s">
        <v>253</v>
      </c>
      <c r="F147" s="199">
        <v>1277</v>
      </c>
      <c r="H147" s="33"/>
    </row>
    <row r="148" spans="2:8" s="1" customFormat="1" ht="16.8" customHeight="1">
      <c r="B148" s="33"/>
      <c r="C148" s="198" t="s">
        <v>1076</v>
      </c>
      <c r="D148" s="198" t="s">
        <v>3045</v>
      </c>
      <c r="E148" s="17" t="s">
        <v>253</v>
      </c>
      <c r="F148" s="199">
        <v>1277</v>
      </c>
      <c r="H148" s="33"/>
    </row>
    <row r="149" spans="2:8" s="1" customFormat="1" ht="16.8" customHeight="1">
      <c r="B149" s="33"/>
      <c r="C149" s="198" t="s">
        <v>1081</v>
      </c>
      <c r="D149" s="198" t="s">
        <v>3046</v>
      </c>
      <c r="E149" s="17" t="s">
        <v>253</v>
      </c>
      <c r="F149" s="199">
        <v>2554</v>
      </c>
      <c r="H149" s="33"/>
    </row>
    <row r="150" spans="2:8" s="1" customFormat="1" ht="16.8" customHeight="1">
      <c r="B150" s="33"/>
      <c r="C150" s="194" t="s">
        <v>1064</v>
      </c>
      <c r="D150" s="195" t="s">
        <v>1065</v>
      </c>
      <c r="E150" s="196" t="s">
        <v>267</v>
      </c>
      <c r="F150" s="197">
        <v>1520</v>
      </c>
      <c r="H150" s="33"/>
    </row>
    <row r="151" spans="2:8" s="1" customFormat="1" ht="16.8" customHeight="1">
      <c r="B151" s="33"/>
      <c r="C151" s="198" t="s">
        <v>1064</v>
      </c>
      <c r="D151" s="198" t="s">
        <v>1092</v>
      </c>
      <c r="E151" s="17" t="s">
        <v>44</v>
      </c>
      <c r="F151" s="199">
        <v>1520</v>
      </c>
      <c r="H151" s="33"/>
    </row>
    <row r="152" spans="2:8" s="1" customFormat="1" ht="16.8" customHeight="1">
      <c r="B152" s="33"/>
      <c r="C152" s="200" t="s">
        <v>3028</v>
      </c>
      <c r="H152" s="33"/>
    </row>
    <row r="153" spans="2:8" s="1" customFormat="1" ht="16.8" customHeight="1">
      <c r="B153" s="33"/>
      <c r="C153" s="198" t="s">
        <v>1021</v>
      </c>
      <c r="D153" s="198" t="s">
        <v>3047</v>
      </c>
      <c r="E153" s="17" t="s">
        <v>267</v>
      </c>
      <c r="F153" s="199">
        <v>1520</v>
      </c>
      <c r="H153" s="33"/>
    </row>
    <row r="154" spans="2:8" s="1" customFormat="1" ht="16.8" customHeight="1">
      <c r="B154" s="33"/>
      <c r="C154" s="198" t="s">
        <v>1093</v>
      </c>
      <c r="D154" s="198" t="s">
        <v>3048</v>
      </c>
      <c r="E154" s="17" t="s">
        <v>267</v>
      </c>
      <c r="F154" s="199">
        <v>1520</v>
      </c>
      <c r="H154" s="33"/>
    </row>
    <row r="155" spans="2:8" s="1" customFormat="1" ht="26.4" customHeight="1">
      <c r="B155" s="33"/>
      <c r="C155" s="193" t="s">
        <v>3049</v>
      </c>
      <c r="D155" s="193" t="s">
        <v>122</v>
      </c>
      <c r="H155" s="33"/>
    </row>
    <row r="156" spans="2:8" s="1" customFormat="1" ht="16.8" customHeight="1">
      <c r="B156" s="33"/>
      <c r="C156" s="194" t="s">
        <v>1061</v>
      </c>
      <c r="D156" s="195" t="s">
        <v>3050</v>
      </c>
      <c r="E156" s="196" t="s">
        <v>253</v>
      </c>
      <c r="F156" s="197">
        <v>102</v>
      </c>
      <c r="H156" s="33"/>
    </row>
    <row r="157" spans="2:8" s="1" customFormat="1" ht="16.8" customHeight="1">
      <c r="B157" s="33"/>
      <c r="C157" s="194" t="s">
        <v>223</v>
      </c>
      <c r="D157" s="195" t="s">
        <v>224</v>
      </c>
      <c r="E157" s="196" t="s">
        <v>225</v>
      </c>
      <c r="F157" s="197">
        <v>382</v>
      </c>
      <c r="H157" s="33"/>
    </row>
    <row r="158" spans="2:8" s="1" customFormat="1" ht="16.8" customHeight="1">
      <c r="B158" s="33"/>
      <c r="C158" s="194" t="s">
        <v>177</v>
      </c>
      <c r="D158" s="195" t="s">
        <v>3051</v>
      </c>
      <c r="E158" s="196" t="s">
        <v>253</v>
      </c>
      <c r="F158" s="197">
        <v>39</v>
      </c>
      <c r="H158" s="33"/>
    </row>
    <row r="159" spans="2:8" s="1" customFormat="1" ht="16.8" customHeight="1">
      <c r="B159" s="33"/>
      <c r="C159" s="194" t="s">
        <v>227</v>
      </c>
      <c r="D159" s="195" t="s">
        <v>228</v>
      </c>
      <c r="E159" s="196" t="s">
        <v>225</v>
      </c>
      <c r="F159" s="197">
        <v>384.4</v>
      </c>
      <c r="H159" s="33"/>
    </row>
    <row r="160" spans="2:8" s="1" customFormat="1" ht="16.8" customHeight="1">
      <c r="B160" s="33"/>
      <c r="C160" s="194" t="s">
        <v>59</v>
      </c>
      <c r="D160" s="195" t="s">
        <v>230</v>
      </c>
      <c r="E160" s="196" t="s">
        <v>225</v>
      </c>
      <c r="F160" s="197">
        <v>8.8000000000000007</v>
      </c>
      <c r="H160" s="33"/>
    </row>
    <row r="161" spans="2:8" s="1" customFormat="1" ht="16.8" customHeight="1">
      <c r="B161" s="33"/>
      <c r="C161" s="198" t="s">
        <v>44</v>
      </c>
      <c r="D161" s="198" t="s">
        <v>1153</v>
      </c>
      <c r="E161" s="17" t="s">
        <v>44</v>
      </c>
      <c r="F161" s="199">
        <v>8.8000000000000007</v>
      </c>
      <c r="H161" s="33"/>
    </row>
    <row r="162" spans="2:8" s="1" customFormat="1" ht="16.8" customHeight="1">
      <c r="B162" s="33"/>
      <c r="C162" s="198" t="s">
        <v>59</v>
      </c>
      <c r="D162" s="198" t="s">
        <v>305</v>
      </c>
      <c r="E162" s="17" t="s">
        <v>44</v>
      </c>
      <c r="F162" s="199">
        <v>8.8000000000000007</v>
      </c>
      <c r="H162" s="33"/>
    </row>
    <row r="163" spans="2:8" s="1" customFormat="1" ht="16.8" customHeight="1">
      <c r="B163" s="33"/>
      <c r="C163" s="200" t="s">
        <v>3028</v>
      </c>
      <c r="H163" s="33"/>
    </row>
    <row r="164" spans="2:8" s="1" customFormat="1" ht="16.8" customHeight="1">
      <c r="B164" s="33"/>
      <c r="C164" s="198" t="s">
        <v>297</v>
      </c>
      <c r="D164" s="198" t="s">
        <v>3034</v>
      </c>
      <c r="E164" s="17" t="s">
        <v>225</v>
      </c>
      <c r="F164" s="199">
        <v>7.04</v>
      </c>
      <c r="H164" s="33"/>
    </row>
    <row r="165" spans="2:8" s="1" customFormat="1" ht="16.8" customHeight="1">
      <c r="B165" s="33"/>
      <c r="C165" s="198" t="s">
        <v>307</v>
      </c>
      <c r="D165" s="198" t="s">
        <v>3035</v>
      </c>
      <c r="E165" s="17" t="s">
        <v>225</v>
      </c>
      <c r="F165" s="199">
        <v>0.88</v>
      </c>
      <c r="H165" s="33"/>
    </row>
    <row r="166" spans="2:8" s="1" customFormat="1" ht="16.8" customHeight="1">
      <c r="B166" s="33"/>
      <c r="C166" s="198" t="s">
        <v>312</v>
      </c>
      <c r="D166" s="198" t="s">
        <v>3036</v>
      </c>
      <c r="E166" s="17" t="s">
        <v>225</v>
      </c>
      <c r="F166" s="199">
        <v>0.44</v>
      </c>
      <c r="H166" s="33"/>
    </row>
    <row r="167" spans="2:8" s="1" customFormat="1" ht="16.8" customHeight="1">
      <c r="B167" s="33"/>
      <c r="C167" s="198" t="s">
        <v>1158</v>
      </c>
      <c r="D167" s="198" t="s">
        <v>3052</v>
      </c>
      <c r="E167" s="17" t="s">
        <v>225</v>
      </c>
      <c r="F167" s="199">
        <v>0.44</v>
      </c>
      <c r="H167" s="33"/>
    </row>
    <row r="168" spans="2:8" s="1" customFormat="1" ht="16.8" customHeight="1">
      <c r="B168" s="33"/>
      <c r="C168" s="198" t="s">
        <v>376</v>
      </c>
      <c r="D168" s="198" t="s">
        <v>3037</v>
      </c>
      <c r="E168" s="17" t="s">
        <v>225</v>
      </c>
      <c r="F168" s="199">
        <v>6.4</v>
      </c>
      <c r="H168" s="33"/>
    </row>
    <row r="169" spans="2:8" s="1" customFormat="1" ht="16.8" customHeight="1">
      <c r="B169" s="33"/>
      <c r="C169" s="194" t="s">
        <v>1150</v>
      </c>
      <c r="D169" s="195" t="s">
        <v>3053</v>
      </c>
      <c r="E169" s="196" t="s">
        <v>225</v>
      </c>
      <c r="F169" s="197">
        <v>4.05</v>
      </c>
      <c r="H169" s="33"/>
    </row>
    <row r="170" spans="2:8" s="1" customFormat="1" ht="16.8" customHeight="1">
      <c r="B170" s="33"/>
      <c r="C170" s="198" t="s">
        <v>1150</v>
      </c>
      <c r="D170" s="198" t="s">
        <v>1151</v>
      </c>
      <c r="E170" s="17" t="s">
        <v>44</v>
      </c>
      <c r="F170" s="199">
        <v>4.05</v>
      </c>
      <c r="H170" s="33"/>
    </row>
    <row r="171" spans="2:8" s="1" customFormat="1" ht="16.8" customHeight="1">
      <c r="B171" s="33"/>
      <c r="C171" s="194" t="s">
        <v>232</v>
      </c>
      <c r="D171" s="195" t="s">
        <v>233</v>
      </c>
      <c r="E171" s="196" t="s">
        <v>225</v>
      </c>
      <c r="F171" s="197">
        <v>6.4</v>
      </c>
      <c r="H171" s="33"/>
    </row>
    <row r="172" spans="2:8" s="1" customFormat="1" ht="16.8" customHeight="1">
      <c r="B172" s="33"/>
      <c r="C172" s="198" t="s">
        <v>44</v>
      </c>
      <c r="D172" s="198" t="s">
        <v>59</v>
      </c>
      <c r="E172" s="17" t="s">
        <v>44</v>
      </c>
      <c r="F172" s="199">
        <v>8.8000000000000007</v>
      </c>
      <c r="H172" s="33"/>
    </row>
    <row r="173" spans="2:8" s="1" customFormat="1" ht="16.8" customHeight="1">
      <c r="B173" s="33"/>
      <c r="C173" s="198" t="s">
        <v>44</v>
      </c>
      <c r="D173" s="198" t="s">
        <v>1167</v>
      </c>
      <c r="E173" s="17" t="s">
        <v>44</v>
      </c>
      <c r="F173" s="199">
        <v>-2</v>
      </c>
      <c r="H173" s="33"/>
    </row>
    <row r="174" spans="2:8" s="1" customFormat="1" ht="16.8" customHeight="1">
      <c r="B174" s="33"/>
      <c r="C174" s="198" t="s">
        <v>44</v>
      </c>
      <c r="D174" s="198" t="s">
        <v>1168</v>
      </c>
      <c r="E174" s="17" t="s">
        <v>44</v>
      </c>
      <c r="F174" s="199">
        <v>-0.4</v>
      </c>
      <c r="H174" s="33"/>
    </row>
    <row r="175" spans="2:8" s="1" customFormat="1" ht="16.8" customHeight="1">
      <c r="B175" s="33"/>
      <c r="C175" s="198" t="s">
        <v>232</v>
      </c>
      <c r="D175" s="198" t="s">
        <v>264</v>
      </c>
      <c r="E175" s="17" t="s">
        <v>44</v>
      </c>
      <c r="F175" s="199">
        <v>6.4</v>
      </c>
      <c r="H175" s="33"/>
    </row>
    <row r="176" spans="2:8" s="1" customFormat="1" ht="26.4" customHeight="1">
      <c r="B176" s="33"/>
      <c r="C176" s="193" t="s">
        <v>3054</v>
      </c>
      <c r="D176" s="193" t="s">
        <v>125</v>
      </c>
      <c r="H176" s="33"/>
    </row>
    <row r="177" spans="2:8" s="1" customFormat="1" ht="16.8" customHeight="1">
      <c r="B177" s="33"/>
      <c r="C177" s="194" t="s">
        <v>710</v>
      </c>
      <c r="D177" s="195" t="s">
        <v>1890</v>
      </c>
      <c r="E177" s="196" t="s">
        <v>225</v>
      </c>
      <c r="F177" s="197">
        <v>478.33699999999999</v>
      </c>
      <c r="H177" s="33"/>
    </row>
    <row r="178" spans="2:8" s="1" customFormat="1" ht="16.8" customHeight="1">
      <c r="B178" s="33"/>
      <c r="C178" s="198" t="s">
        <v>44</v>
      </c>
      <c r="D178" s="198" t="s">
        <v>2074</v>
      </c>
      <c r="E178" s="17" t="s">
        <v>44</v>
      </c>
      <c r="F178" s="199">
        <v>462.279</v>
      </c>
      <c r="H178" s="33"/>
    </row>
    <row r="179" spans="2:8" s="1" customFormat="1" ht="16.8" customHeight="1">
      <c r="B179" s="33"/>
      <c r="C179" s="198" t="s">
        <v>44</v>
      </c>
      <c r="D179" s="198" t="s">
        <v>2075</v>
      </c>
      <c r="E179" s="17" t="s">
        <v>44</v>
      </c>
      <c r="F179" s="199">
        <v>14.058</v>
      </c>
      <c r="H179" s="33"/>
    </row>
    <row r="180" spans="2:8" s="1" customFormat="1" ht="16.8" customHeight="1">
      <c r="B180" s="33"/>
      <c r="C180" s="198" t="s">
        <v>44</v>
      </c>
      <c r="D180" s="198" t="s">
        <v>2076</v>
      </c>
      <c r="E180" s="17" t="s">
        <v>44</v>
      </c>
      <c r="F180" s="199">
        <v>2</v>
      </c>
      <c r="H180" s="33"/>
    </row>
    <row r="181" spans="2:8" s="1" customFormat="1" ht="16.8" customHeight="1">
      <c r="B181" s="33"/>
      <c r="C181" s="198" t="s">
        <v>710</v>
      </c>
      <c r="D181" s="198" t="s">
        <v>264</v>
      </c>
      <c r="E181" s="17" t="s">
        <v>44</v>
      </c>
      <c r="F181" s="199">
        <v>478.33699999999999</v>
      </c>
      <c r="H181" s="33"/>
    </row>
    <row r="182" spans="2:8" s="1" customFormat="1" ht="16.8" customHeight="1">
      <c r="B182" s="33"/>
      <c r="C182" s="200" t="s">
        <v>3028</v>
      </c>
      <c r="H182" s="33"/>
    </row>
    <row r="183" spans="2:8" s="1" customFormat="1" ht="16.8" customHeight="1">
      <c r="B183" s="33"/>
      <c r="C183" s="198" t="s">
        <v>395</v>
      </c>
      <c r="D183" s="198" t="s">
        <v>3040</v>
      </c>
      <c r="E183" s="17" t="s">
        <v>225</v>
      </c>
      <c r="F183" s="199">
        <v>478.33699999999999</v>
      </c>
      <c r="H183" s="33"/>
    </row>
    <row r="184" spans="2:8" s="1" customFormat="1" ht="16.8" customHeight="1">
      <c r="B184" s="33"/>
      <c r="C184" s="198" t="s">
        <v>369</v>
      </c>
      <c r="D184" s="198" t="s">
        <v>3029</v>
      </c>
      <c r="E184" s="17" t="s">
        <v>225</v>
      </c>
      <c r="F184" s="199">
        <v>102.31</v>
      </c>
      <c r="H184" s="33"/>
    </row>
    <row r="185" spans="2:8" s="1" customFormat="1" ht="16.8" customHeight="1">
      <c r="B185" s="33"/>
      <c r="C185" s="198" t="s">
        <v>376</v>
      </c>
      <c r="D185" s="198" t="s">
        <v>3037</v>
      </c>
      <c r="E185" s="17" t="s">
        <v>225</v>
      </c>
      <c r="F185" s="199">
        <v>977.62300000000005</v>
      </c>
      <c r="H185" s="33"/>
    </row>
    <row r="186" spans="2:8" s="1" customFormat="1" ht="16.8" customHeight="1">
      <c r="B186" s="33"/>
      <c r="C186" s="194" t="s">
        <v>227</v>
      </c>
      <c r="D186" s="195" t="s">
        <v>228</v>
      </c>
      <c r="E186" s="196" t="s">
        <v>225</v>
      </c>
      <c r="F186" s="197">
        <v>102.31</v>
      </c>
      <c r="H186" s="33"/>
    </row>
    <row r="187" spans="2:8" s="1" customFormat="1" ht="16.8" customHeight="1">
      <c r="B187" s="33"/>
      <c r="C187" s="198" t="s">
        <v>44</v>
      </c>
      <c r="D187" s="198" t="s">
        <v>2059</v>
      </c>
      <c r="E187" s="17" t="s">
        <v>44</v>
      </c>
      <c r="F187" s="199">
        <v>1505.665</v>
      </c>
      <c r="H187" s="33"/>
    </row>
    <row r="188" spans="2:8" s="1" customFormat="1" ht="16.8" customHeight="1">
      <c r="B188" s="33"/>
      <c r="C188" s="198" t="s">
        <v>44</v>
      </c>
      <c r="D188" s="198" t="s">
        <v>2060</v>
      </c>
      <c r="E188" s="17" t="s">
        <v>44</v>
      </c>
      <c r="F188" s="199">
        <v>-1430.46</v>
      </c>
      <c r="H188" s="33"/>
    </row>
    <row r="189" spans="2:8" s="1" customFormat="1" ht="16.8" customHeight="1">
      <c r="B189" s="33"/>
      <c r="C189" s="198" t="s">
        <v>44</v>
      </c>
      <c r="D189" s="198" t="s">
        <v>2061</v>
      </c>
      <c r="E189" s="17" t="s">
        <v>44</v>
      </c>
      <c r="F189" s="199">
        <v>15</v>
      </c>
      <c r="H189" s="33"/>
    </row>
    <row r="190" spans="2:8" s="1" customFormat="1" ht="16.8" customHeight="1">
      <c r="B190" s="33"/>
      <c r="C190" s="198" t="s">
        <v>44</v>
      </c>
      <c r="D190" s="198" t="s">
        <v>2062</v>
      </c>
      <c r="E190" s="17" t="s">
        <v>44</v>
      </c>
      <c r="F190" s="199">
        <v>12.105</v>
      </c>
      <c r="H190" s="33"/>
    </row>
    <row r="191" spans="2:8" s="1" customFormat="1" ht="16.8" customHeight="1">
      <c r="B191" s="33"/>
      <c r="C191" s="198" t="s">
        <v>227</v>
      </c>
      <c r="D191" s="198" t="s">
        <v>264</v>
      </c>
      <c r="E191" s="17" t="s">
        <v>44</v>
      </c>
      <c r="F191" s="199">
        <v>102.31</v>
      </c>
      <c r="H191" s="33"/>
    </row>
    <row r="192" spans="2:8" s="1" customFormat="1" ht="16.8" customHeight="1">
      <c r="B192" s="33"/>
      <c r="C192" s="200" t="s">
        <v>3028</v>
      </c>
      <c r="H192" s="33"/>
    </row>
    <row r="193" spans="2:8" s="1" customFormat="1" ht="16.8" customHeight="1">
      <c r="B193" s="33"/>
      <c r="C193" s="198" t="s">
        <v>369</v>
      </c>
      <c r="D193" s="198" t="s">
        <v>3029</v>
      </c>
      <c r="E193" s="17" t="s">
        <v>225</v>
      </c>
      <c r="F193" s="199">
        <v>102.31</v>
      </c>
      <c r="H193" s="33"/>
    </row>
    <row r="194" spans="2:8" s="1" customFormat="1" ht="16.8" customHeight="1">
      <c r="B194" s="33"/>
      <c r="C194" s="198" t="s">
        <v>345</v>
      </c>
      <c r="D194" s="198" t="s">
        <v>3030</v>
      </c>
      <c r="E194" s="17" t="s">
        <v>225</v>
      </c>
      <c r="F194" s="199">
        <v>2830.92</v>
      </c>
      <c r="H194" s="33"/>
    </row>
    <row r="195" spans="2:8" s="1" customFormat="1" ht="16.8" customHeight="1">
      <c r="B195" s="33"/>
      <c r="C195" s="198" t="s">
        <v>351</v>
      </c>
      <c r="D195" s="198" t="s">
        <v>3031</v>
      </c>
      <c r="E195" s="17" t="s">
        <v>225</v>
      </c>
      <c r="F195" s="199">
        <v>102.31</v>
      </c>
      <c r="H195" s="33"/>
    </row>
    <row r="196" spans="2:8" s="1" customFormat="1" ht="16.8" customHeight="1">
      <c r="B196" s="33"/>
      <c r="C196" s="198" t="s">
        <v>357</v>
      </c>
      <c r="D196" s="198" t="s">
        <v>3032</v>
      </c>
      <c r="E196" s="17" t="s">
        <v>225</v>
      </c>
      <c r="F196" s="199">
        <v>1415.46</v>
      </c>
      <c r="H196" s="33"/>
    </row>
    <row r="197" spans="2:8" s="1" customFormat="1" ht="16.8" customHeight="1">
      <c r="B197" s="33"/>
      <c r="C197" s="198" t="s">
        <v>363</v>
      </c>
      <c r="D197" s="198" t="s">
        <v>3033</v>
      </c>
      <c r="E197" s="17" t="s">
        <v>365</v>
      </c>
      <c r="F197" s="199">
        <v>204.62</v>
      </c>
      <c r="H197" s="33"/>
    </row>
    <row r="198" spans="2:8" s="1" customFormat="1" ht="16.8" customHeight="1">
      <c r="B198" s="33"/>
      <c r="C198" s="194" t="s">
        <v>1150</v>
      </c>
      <c r="D198" s="195" t="s">
        <v>1893</v>
      </c>
      <c r="E198" s="196" t="s">
        <v>225</v>
      </c>
      <c r="F198" s="197">
        <v>202.66499999999999</v>
      </c>
      <c r="H198" s="33"/>
    </row>
    <row r="199" spans="2:8" s="1" customFormat="1" ht="16.8" customHeight="1">
      <c r="B199" s="33"/>
      <c r="C199" s="198" t="s">
        <v>44</v>
      </c>
      <c r="D199" s="198" t="s">
        <v>1964</v>
      </c>
      <c r="E199" s="17" t="s">
        <v>44</v>
      </c>
      <c r="F199" s="199">
        <v>23.826000000000001</v>
      </c>
      <c r="H199" s="33"/>
    </row>
    <row r="200" spans="2:8" s="1" customFormat="1" ht="16.8" customHeight="1">
      <c r="B200" s="33"/>
      <c r="C200" s="198" t="s">
        <v>44</v>
      </c>
      <c r="D200" s="198" t="s">
        <v>1965</v>
      </c>
      <c r="E200" s="17" t="s">
        <v>44</v>
      </c>
      <c r="F200" s="199">
        <v>23.826000000000001</v>
      </c>
      <c r="H200" s="33"/>
    </row>
    <row r="201" spans="2:8" s="1" customFormat="1" ht="16.8" customHeight="1">
      <c r="B201" s="33"/>
      <c r="C201" s="198" t="s">
        <v>44</v>
      </c>
      <c r="D201" s="198" t="s">
        <v>1966</v>
      </c>
      <c r="E201" s="17" t="s">
        <v>44</v>
      </c>
      <c r="F201" s="199">
        <v>37.326999999999998</v>
      </c>
      <c r="H201" s="33"/>
    </row>
    <row r="202" spans="2:8" s="1" customFormat="1" ht="16.8" customHeight="1">
      <c r="B202" s="33"/>
      <c r="C202" s="198" t="s">
        <v>44</v>
      </c>
      <c r="D202" s="198" t="s">
        <v>1967</v>
      </c>
      <c r="E202" s="17" t="s">
        <v>44</v>
      </c>
      <c r="F202" s="199">
        <v>33.933999999999997</v>
      </c>
      <c r="H202" s="33"/>
    </row>
    <row r="203" spans="2:8" s="1" customFormat="1" ht="16.8" customHeight="1">
      <c r="B203" s="33"/>
      <c r="C203" s="198" t="s">
        <v>44</v>
      </c>
      <c r="D203" s="198" t="s">
        <v>1968</v>
      </c>
      <c r="E203" s="17" t="s">
        <v>44</v>
      </c>
      <c r="F203" s="199">
        <v>23.826000000000001</v>
      </c>
      <c r="H203" s="33"/>
    </row>
    <row r="204" spans="2:8" s="1" customFormat="1" ht="16.8" customHeight="1">
      <c r="B204" s="33"/>
      <c r="C204" s="198" t="s">
        <v>44</v>
      </c>
      <c r="D204" s="198" t="s">
        <v>1969</v>
      </c>
      <c r="E204" s="17" t="s">
        <v>44</v>
      </c>
      <c r="F204" s="199">
        <v>33.933999999999997</v>
      </c>
      <c r="H204" s="33"/>
    </row>
    <row r="205" spans="2:8" s="1" customFormat="1" ht="16.8" customHeight="1">
      <c r="B205" s="33"/>
      <c r="C205" s="198" t="s">
        <v>44</v>
      </c>
      <c r="D205" s="198" t="s">
        <v>1970</v>
      </c>
      <c r="E205" s="17" t="s">
        <v>44</v>
      </c>
      <c r="F205" s="199">
        <v>25.992000000000001</v>
      </c>
      <c r="H205" s="33"/>
    </row>
    <row r="206" spans="2:8" s="1" customFormat="1" ht="16.8" customHeight="1">
      <c r="B206" s="33"/>
      <c r="C206" s="198" t="s">
        <v>1150</v>
      </c>
      <c r="D206" s="198" t="s">
        <v>264</v>
      </c>
      <c r="E206" s="17" t="s">
        <v>44</v>
      </c>
      <c r="F206" s="199">
        <v>202.66499999999999</v>
      </c>
      <c r="H206" s="33"/>
    </row>
    <row r="207" spans="2:8" s="1" customFormat="1" ht="16.8" customHeight="1">
      <c r="B207" s="33"/>
      <c r="C207" s="200" t="s">
        <v>3028</v>
      </c>
      <c r="H207" s="33"/>
    </row>
    <row r="208" spans="2:8" s="1" customFormat="1" ht="16.8" customHeight="1">
      <c r="B208" s="33"/>
      <c r="C208" s="198" t="s">
        <v>1960</v>
      </c>
      <c r="D208" s="198" t="s">
        <v>3055</v>
      </c>
      <c r="E208" s="17" t="s">
        <v>225</v>
      </c>
      <c r="F208" s="199">
        <v>81.066000000000003</v>
      </c>
      <c r="H208" s="33"/>
    </row>
    <row r="209" spans="2:8" s="1" customFormat="1" ht="16.8" customHeight="1">
      <c r="B209" s="33"/>
      <c r="C209" s="198" t="s">
        <v>1949</v>
      </c>
      <c r="D209" s="198" t="s">
        <v>3056</v>
      </c>
      <c r="E209" s="17" t="s">
        <v>225</v>
      </c>
      <c r="F209" s="199">
        <v>81.066000000000003</v>
      </c>
      <c r="H209" s="33"/>
    </row>
    <row r="210" spans="2:8" s="1" customFormat="1" ht="16.8" customHeight="1">
      <c r="B210" s="33"/>
      <c r="C210" s="198" t="s">
        <v>1972</v>
      </c>
      <c r="D210" s="198" t="s">
        <v>3057</v>
      </c>
      <c r="E210" s="17" t="s">
        <v>225</v>
      </c>
      <c r="F210" s="199">
        <v>40.533000000000001</v>
      </c>
      <c r="H210" s="33"/>
    </row>
    <row r="211" spans="2:8" s="1" customFormat="1" ht="16.8" customHeight="1">
      <c r="B211" s="33"/>
      <c r="C211" s="198" t="s">
        <v>2023</v>
      </c>
      <c r="D211" s="198" t="s">
        <v>3058</v>
      </c>
      <c r="E211" s="17" t="s">
        <v>225</v>
      </c>
      <c r="F211" s="199">
        <v>202.66499999999999</v>
      </c>
      <c r="H211" s="33"/>
    </row>
    <row r="212" spans="2:8" s="1" customFormat="1" ht="16.8" customHeight="1">
      <c r="B212" s="33"/>
      <c r="C212" s="198" t="s">
        <v>2027</v>
      </c>
      <c r="D212" s="198" t="s">
        <v>3059</v>
      </c>
      <c r="E212" s="17" t="s">
        <v>225</v>
      </c>
      <c r="F212" s="199">
        <v>202.66499999999999</v>
      </c>
      <c r="H212" s="33"/>
    </row>
    <row r="213" spans="2:8" s="1" customFormat="1" ht="16.8" customHeight="1">
      <c r="B213" s="33"/>
      <c r="C213" s="198" t="s">
        <v>345</v>
      </c>
      <c r="D213" s="198" t="s">
        <v>3030</v>
      </c>
      <c r="E213" s="17" t="s">
        <v>225</v>
      </c>
      <c r="F213" s="199">
        <v>2830.92</v>
      </c>
      <c r="H213" s="33"/>
    </row>
    <row r="214" spans="2:8" s="1" customFormat="1" ht="16.8" customHeight="1">
      <c r="B214" s="33"/>
      <c r="C214" s="198" t="s">
        <v>357</v>
      </c>
      <c r="D214" s="198" t="s">
        <v>3032</v>
      </c>
      <c r="E214" s="17" t="s">
        <v>225</v>
      </c>
      <c r="F214" s="199">
        <v>1415.46</v>
      </c>
      <c r="H214" s="33"/>
    </row>
    <row r="215" spans="2:8" s="1" customFormat="1" ht="16.8" customHeight="1">
      <c r="B215" s="33"/>
      <c r="C215" s="198" t="s">
        <v>369</v>
      </c>
      <c r="D215" s="198" t="s">
        <v>3029</v>
      </c>
      <c r="E215" s="17" t="s">
        <v>225</v>
      </c>
      <c r="F215" s="199">
        <v>102.31</v>
      </c>
      <c r="H215" s="33"/>
    </row>
    <row r="216" spans="2:8" s="1" customFormat="1" ht="16.8" customHeight="1">
      <c r="B216" s="33"/>
      <c r="C216" s="198" t="s">
        <v>376</v>
      </c>
      <c r="D216" s="198" t="s">
        <v>3037</v>
      </c>
      <c r="E216" s="17" t="s">
        <v>225</v>
      </c>
      <c r="F216" s="199">
        <v>977.62300000000005</v>
      </c>
      <c r="H216" s="33"/>
    </row>
    <row r="217" spans="2:8" s="1" customFormat="1" ht="16.8" customHeight="1">
      <c r="B217" s="33"/>
      <c r="C217" s="194" t="s">
        <v>1895</v>
      </c>
      <c r="D217" s="195" t="s">
        <v>1896</v>
      </c>
      <c r="E217" s="196" t="s">
        <v>225</v>
      </c>
      <c r="F217" s="197">
        <v>1303</v>
      </c>
      <c r="H217" s="33"/>
    </row>
    <row r="218" spans="2:8" s="1" customFormat="1" ht="16.8" customHeight="1">
      <c r="B218" s="33"/>
      <c r="C218" s="198" t="s">
        <v>44</v>
      </c>
      <c r="D218" s="198" t="s">
        <v>1983</v>
      </c>
      <c r="E218" s="17" t="s">
        <v>44</v>
      </c>
      <c r="F218" s="199">
        <v>1623.32</v>
      </c>
      <c r="H218" s="33"/>
    </row>
    <row r="219" spans="2:8" s="1" customFormat="1" ht="16.8" customHeight="1">
      <c r="B219" s="33"/>
      <c r="C219" s="198" t="s">
        <v>44</v>
      </c>
      <c r="D219" s="198" t="s">
        <v>1984</v>
      </c>
      <c r="E219" s="17" t="s">
        <v>44</v>
      </c>
      <c r="F219" s="199">
        <v>-86.4</v>
      </c>
      <c r="H219" s="33"/>
    </row>
    <row r="220" spans="2:8" s="1" customFormat="1" ht="16.8" customHeight="1">
      <c r="B220" s="33"/>
      <c r="C220" s="198" t="s">
        <v>44</v>
      </c>
      <c r="D220" s="198" t="s">
        <v>1985</v>
      </c>
      <c r="E220" s="17" t="s">
        <v>44</v>
      </c>
      <c r="F220" s="199">
        <v>-233.92</v>
      </c>
      <c r="H220" s="33"/>
    </row>
    <row r="221" spans="2:8" s="1" customFormat="1" ht="16.8" customHeight="1">
      <c r="B221" s="33"/>
      <c r="C221" s="198" t="s">
        <v>1895</v>
      </c>
      <c r="D221" s="198" t="s">
        <v>305</v>
      </c>
      <c r="E221" s="17" t="s">
        <v>44</v>
      </c>
      <c r="F221" s="199">
        <v>1303</v>
      </c>
      <c r="H221" s="33"/>
    </row>
    <row r="222" spans="2:8" s="1" customFormat="1" ht="16.8" customHeight="1">
      <c r="B222" s="33"/>
      <c r="C222" s="200" t="s">
        <v>3028</v>
      </c>
      <c r="H222" s="33"/>
    </row>
    <row r="223" spans="2:8" s="1" customFormat="1" ht="16.8" customHeight="1">
      <c r="B223" s="33"/>
      <c r="C223" s="198" t="s">
        <v>297</v>
      </c>
      <c r="D223" s="198" t="s">
        <v>3034</v>
      </c>
      <c r="E223" s="17" t="s">
        <v>225</v>
      </c>
      <c r="F223" s="199">
        <v>521.20000000000005</v>
      </c>
      <c r="H223" s="33"/>
    </row>
    <row r="224" spans="2:8" s="1" customFormat="1" ht="16.8" customHeight="1">
      <c r="B224" s="33"/>
      <c r="C224" s="198" t="s">
        <v>1977</v>
      </c>
      <c r="D224" s="198" t="s">
        <v>3060</v>
      </c>
      <c r="E224" s="17" t="s">
        <v>225</v>
      </c>
      <c r="F224" s="199">
        <v>521.20000000000005</v>
      </c>
      <c r="H224" s="33"/>
    </row>
    <row r="225" spans="2:8" s="1" customFormat="1" ht="16.8" customHeight="1">
      <c r="B225" s="33"/>
      <c r="C225" s="198" t="s">
        <v>307</v>
      </c>
      <c r="D225" s="198" t="s">
        <v>3035</v>
      </c>
      <c r="E225" s="17" t="s">
        <v>225</v>
      </c>
      <c r="F225" s="199">
        <v>260.60000000000002</v>
      </c>
      <c r="H225" s="33"/>
    </row>
    <row r="226" spans="2:8" s="1" customFormat="1" ht="16.8" customHeight="1">
      <c r="B226" s="33"/>
      <c r="C226" s="198" t="s">
        <v>345</v>
      </c>
      <c r="D226" s="198" t="s">
        <v>3030</v>
      </c>
      <c r="E226" s="17" t="s">
        <v>225</v>
      </c>
      <c r="F226" s="199">
        <v>2830.92</v>
      </c>
      <c r="H226" s="33"/>
    </row>
    <row r="227" spans="2:8" s="1" customFormat="1" ht="16.8" customHeight="1">
      <c r="B227" s="33"/>
      <c r="C227" s="198" t="s">
        <v>357</v>
      </c>
      <c r="D227" s="198" t="s">
        <v>3032</v>
      </c>
      <c r="E227" s="17" t="s">
        <v>225</v>
      </c>
      <c r="F227" s="199">
        <v>1415.46</v>
      </c>
      <c r="H227" s="33"/>
    </row>
    <row r="228" spans="2:8" s="1" customFormat="1" ht="16.8" customHeight="1">
      <c r="B228" s="33"/>
      <c r="C228" s="198" t="s">
        <v>369</v>
      </c>
      <c r="D228" s="198" t="s">
        <v>3029</v>
      </c>
      <c r="E228" s="17" t="s">
        <v>225</v>
      </c>
      <c r="F228" s="199">
        <v>102.31</v>
      </c>
      <c r="H228" s="33"/>
    </row>
    <row r="229" spans="2:8" s="1" customFormat="1" ht="16.8" customHeight="1">
      <c r="B229" s="33"/>
      <c r="C229" s="198" t="s">
        <v>376</v>
      </c>
      <c r="D229" s="198" t="s">
        <v>3037</v>
      </c>
      <c r="E229" s="17" t="s">
        <v>225</v>
      </c>
      <c r="F229" s="199">
        <v>977.62300000000005</v>
      </c>
      <c r="H229" s="33"/>
    </row>
    <row r="230" spans="2:8" s="1" customFormat="1" ht="16.8" customHeight="1">
      <c r="B230" s="33"/>
      <c r="C230" s="194" t="s">
        <v>232</v>
      </c>
      <c r="D230" s="195" t="s">
        <v>233</v>
      </c>
      <c r="E230" s="196" t="s">
        <v>225</v>
      </c>
      <c r="F230" s="197">
        <v>977.62300000000005</v>
      </c>
      <c r="H230" s="33"/>
    </row>
    <row r="231" spans="2:8" s="1" customFormat="1" ht="16.8" customHeight="1">
      <c r="B231" s="33"/>
      <c r="C231" s="198" t="s">
        <v>44</v>
      </c>
      <c r="D231" s="198" t="s">
        <v>2059</v>
      </c>
      <c r="E231" s="17" t="s">
        <v>44</v>
      </c>
      <c r="F231" s="199">
        <v>1505.665</v>
      </c>
      <c r="H231" s="33"/>
    </row>
    <row r="232" spans="2:8" s="1" customFormat="1" ht="16.8" customHeight="1">
      <c r="B232" s="33"/>
      <c r="C232" s="198" t="s">
        <v>44</v>
      </c>
      <c r="D232" s="198" t="s">
        <v>2064</v>
      </c>
      <c r="E232" s="17" t="s">
        <v>44</v>
      </c>
      <c r="F232" s="199">
        <v>-478.33699999999999</v>
      </c>
      <c r="H232" s="33"/>
    </row>
    <row r="233" spans="2:8" s="1" customFormat="1" ht="16.8" customHeight="1">
      <c r="B233" s="33"/>
      <c r="C233" s="198" t="s">
        <v>44</v>
      </c>
      <c r="D233" s="198" t="s">
        <v>2065</v>
      </c>
      <c r="E233" s="17" t="s">
        <v>44</v>
      </c>
      <c r="F233" s="199">
        <v>-3</v>
      </c>
      <c r="H233" s="33"/>
    </row>
    <row r="234" spans="2:8" s="1" customFormat="1" ht="16.8" customHeight="1">
      <c r="B234" s="33"/>
      <c r="C234" s="198" t="s">
        <v>44</v>
      </c>
      <c r="D234" s="198" t="s">
        <v>2066</v>
      </c>
      <c r="E234" s="17" t="s">
        <v>44</v>
      </c>
      <c r="F234" s="199">
        <v>-5.5220000000000002</v>
      </c>
      <c r="H234" s="33"/>
    </row>
    <row r="235" spans="2:8" s="1" customFormat="1" ht="16.8" customHeight="1">
      <c r="B235" s="33"/>
      <c r="C235" s="198" t="s">
        <v>44</v>
      </c>
      <c r="D235" s="198" t="s">
        <v>2067</v>
      </c>
      <c r="E235" s="17" t="s">
        <v>44</v>
      </c>
      <c r="F235" s="199">
        <v>-5.5220000000000002</v>
      </c>
      <c r="H235" s="33"/>
    </row>
    <row r="236" spans="2:8" s="1" customFormat="1" ht="16.8" customHeight="1">
      <c r="B236" s="33"/>
      <c r="C236" s="198" t="s">
        <v>44</v>
      </c>
      <c r="D236" s="198" t="s">
        <v>2068</v>
      </c>
      <c r="E236" s="17" t="s">
        <v>44</v>
      </c>
      <c r="F236" s="199">
        <v>-8.5510000000000002</v>
      </c>
      <c r="H236" s="33"/>
    </row>
    <row r="237" spans="2:8" s="1" customFormat="1" ht="16.8" customHeight="1">
      <c r="B237" s="33"/>
      <c r="C237" s="198" t="s">
        <v>44</v>
      </c>
      <c r="D237" s="198" t="s">
        <v>2069</v>
      </c>
      <c r="E237" s="17" t="s">
        <v>44</v>
      </c>
      <c r="F237" s="199">
        <v>-7.79</v>
      </c>
      <c r="H237" s="33"/>
    </row>
    <row r="238" spans="2:8" s="1" customFormat="1" ht="16.8" customHeight="1">
      <c r="B238" s="33"/>
      <c r="C238" s="198" t="s">
        <v>44</v>
      </c>
      <c r="D238" s="198" t="s">
        <v>2070</v>
      </c>
      <c r="E238" s="17" t="s">
        <v>44</v>
      </c>
      <c r="F238" s="199">
        <v>-5.5220000000000002</v>
      </c>
      <c r="H238" s="33"/>
    </row>
    <row r="239" spans="2:8" s="1" customFormat="1" ht="16.8" customHeight="1">
      <c r="B239" s="33"/>
      <c r="C239" s="198" t="s">
        <v>44</v>
      </c>
      <c r="D239" s="198" t="s">
        <v>2071</v>
      </c>
      <c r="E239" s="17" t="s">
        <v>44</v>
      </c>
      <c r="F239" s="199">
        <v>-7.79</v>
      </c>
      <c r="H239" s="33"/>
    </row>
    <row r="240" spans="2:8" s="1" customFormat="1" ht="16.8" customHeight="1">
      <c r="B240" s="33"/>
      <c r="C240" s="198" t="s">
        <v>44</v>
      </c>
      <c r="D240" s="198" t="s">
        <v>2072</v>
      </c>
      <c r="E240" s="17" t="s">
        <v>44</v>
      </c>
      <c r="F240" s="199">
        <v>-6.008</v>
      </c>
      <c r="H240" s="33"/>
    </row>
    <row r="241" spans="2:8" s="1" customFormat="1" ht="16.8" customHeight="1">
      <c r="B241" s="33"/>
      <c r="C241" s="198" t="s">
        <v>232</v>
      </c>
      <c r="D241" s="198" t="s">
        <v>264</v>
      </c>
      <c r="E241" s="17" t="s">
        <v>44</v>
      </c>
      <c r="F241" s="199">
        <v>977.62300000000005</v>
      </c>
      <c r="H241" s="33"/>
    </row>
    <row r="242" spans="2:8" s="1" customFormat="1" ht="16.8" customHeight="1">
      <c r="B242" s="33"/>
      <c r="C242" s="200" t="s">
        <v>3028</v>
      </c>
      <c r="H242" s="33"/>
    </row>
    <row r="243" spans="2:8" s="1" customFormat="1" ht="16.8" customHeight="1">
      <c r="B243" s="33"/>
      <c r="C243" s="198" t="s">
        <v>376</v>
      </c>
      <c r="D243" s="198" t="s">
        <v>3037</v>
      </c>
      <c r="E243" s="17" t="s">
        <v>225</v>
      </c>
      <c r="F243" s="199">
        <v>977.62300000000005</v>
      </c>
      <c r="H243" s="33"/>
    </row>
    <row r="244" spans="2:8" s="1" customFormat="1" ht="16.8" customHeight="1">
      <c r="B244" s="33"/>
      <c r="C244" s="198" t="s">
        <v>369</v>
      </c>
      <c r="D244" s="198" t="s">
        <v>3029</v>
      </c>
      <c r="E244" s="17" t="s">
        <v>225</v>
      </c>
      <c r="F244" s="199">
        <v>102.31</v>
      </c>
      <c r="H244" s="33"/>
    </row>
    <row r="245" spans="2:8" s="1" customFormat="1" ht="26.4" customHeight="1">
      <c r="B245" s="33"/>
      <c r="C245" s="193" t="s">
        <v>3061</v>
      </c>
      <c r="D245" s="193" t="s">
        <v>129</v>
      </c>
      <c r="H245" s="33"/>
    </row>
    <row r="246" spans="2:8" s="1" customFormat="1" ht="16.8" customHeight="1">
      <c r="B246" s="33"/>
      <c r="C246" s="194" t="s">
        <v>710</v>
      </c>
      <c r="D246" s="195" t="s">
        <v>1890</v>
      </c>
      <c r="E246" s="196" t="s">
        <v>225</v>
      </c>
      <c r="F246" s="197">
        <v>472.024</v>
      </c>
      <c r="H246" s="33"/>
    </row>
    <row r="247" spans="2:8" s="1" customFormat="1" ht="16.8" customHeight="1">
      <c r="B247" s="33"/>
      <c r="C247" s="198" t="s">
        <v>44</v>
      </c>
      <c r="D247" s="198" t="s">
        <v>2487</v>
      </c>
      <c r="E247" s="17" t="s">
        <v>44</v>
      </c>
      <c r="F247" s="199">
        <v>470.024</v>
      </c>
      <c r="H247" s="33"/>
    </row>
    <row r="248" spans="2:8" s="1" customFormat="1" ht="16.8" customHeight="1">
      <c r="B248" s="33"/>
      <c r="C248" s="198" t="s">
        <v>44</v>
      </c>
      <c r="D248" s="198" t="s">
        <v>2076</v>
      </c>
      <c r="E248" s="17" t="s">
        <v>44</v>
      </c>
      <c r="F248" s="199">
        <v>2</v>
      </c>
      <c r="H248" s="33"/>
    </row>
    <row r="249" spans="2:8" s="1" customFormat="1" ht="16.8" customHeight="1">
      <c r="B249" s="33"/>
      <c r="C249" s="198" t="s">
        <v>710</v>
      </c>
      <c r="D249" s="198" t="s">
        <v>264</v>
      </c>
      <c r="E249" s="17" t="s">
        <v>44</v>
      </c>
      <c r="F249" s="199">
        <v>472.024</v>
      </c>
      <c r="H249" s="33"/>
    </row>
    <row r="250" spans="2:8" s="1" customFormat="1" ht="16.8" customHeight="1">
      <c r="B250" s="33"/>
      <c r="C250" s="200" t="s">
        <v>3028</v>
      </c>
      <c r="H250" s="33"/>
    </row>
    <row r="251" spans="2:8" s="1" customFormat="1" ht="16.8" customHeight="1">
      <c r="B251" s="33"/>
      <c r="C251" s="198" t="s">
        <v>395</v>
      </c>
      <c r="D251" s="198" t="s">
        <v>3040</v>
      </c>
      <c r="E251" s="17" t="s">
        <v>225</v>
      </c>
      <c r="F251" s="199">
        <v>472.024</v>
      </c>
      <c r="H251" s="33"/>
    </row>
    <row r="252" spans="2:8" s="1" customFormat="1" ht="16.8" customHeight="1">
      <c r="B252" s="33"/>
      <c r="C252" s="198" t="s">
        <v>369</v>
      </c>
      <c r="D252" s="198" t="s">
        <v>3029</v>
      </c>
      <c r="E252" s="17" t="s">
        <v>225</v>
      </c>
      <c r="F252" s="199">
        <v>2</v>
      </c>
      <c r="H252" s="33"/>
    </row>
    <row r="253" spans="2:8" s="1" customFormat="1" ht="16.8" customHeight="1">
      <c r="B253" s="33"/>
      <c r="C253" s="198" t="s">
        <v>376</v>
      </c>
      <c r="D253" s="198" t="s">
        <v>3037</v>
      </c>
      <c r="E253" s="17" t="s">
        <v>225</v>
      </c>
      <c r="F253" s="199">
        <v>830.976</v>
      </c>
      <c r="H253" s="33"/>
    </row>
    <row r="254" spans="2:8" s="1" customFormat="1" ht="16.8" customHeight="1">
      <c r="B254" s="33"/>
      <c r="C254" s="194" t="s">
        <v>227</v>
      </c>
      <c r="D254" s="195" t="s">
        <v>228</v>
      </c>
      <c r="E254" s="196" t="s">
        <v>225</v>
      </c>
      <c r="F254" s="197">
        <v>2</v>
      </c>
      <c r="H254" s="33"/>
    </row>
    <row r="255" spans="2:8" s="1" customFormat="1" ht="16.8" customHeight="1">
      <c r="B255" s="33"/>
      <c r="C255" s="198" t="s">
        <v>44</v>
      </c>
      <c r="D255" s="198" t="s">
        <v>1895</v>
      </c>
      <c r="E255" s="17" t="s">
        <v>44</v>
      </c>
      <c r="F255" s="199">
        <v>1303</v>
      </c>
      <c r="H255" s="33"/>
    </row>
    <row r="256" spans="2:8" s="1" customFormat="1" ht="16.8" customHeight="1">
      <c r="B256" s="33"/>
      <c r="C256" s="198" t="s">
        <v>44</v>
      </c>
      <c r="D256" s="198" t="s">
        <v>2484</v>
      </c>
      <c r="E256" s="17" t="s">
        <v>44</v>
      </c>
      <c r="F256" s="199">
        <v>-1301</v>
      </c>
      <c r="H256" s="33"/>
    </row>
    <row r="257" spans="2:8" s="1" customFormat="1" ht="16.8" customHeight="1">
      <c r="B257" s="33"/>
      <c r="C257" s="198" t="s">
        <v>227</v>
      </c>
      <c r="D257" s="198" t="s">
        <v>264</v>
      </c>
      <c r="E257" s="17" t="s">
        <v>44</v>
      </c>
      <c r="F257" s="199">
        <v>2</v>
      </c>
      <c r="H257" s="33"/>
    </row>
    <row r="258" spans="2:8" s="1" customFormat="1" ht="16.8" customHeight="1">
      <c r="B258" s="33"/>
      <c r="C258" s="200" t="s">
        <v>3028</v>
      </c>
      <c r="H258" s="33"/>
    </row>
    <row r="259" spans="2:8" s="1" customFormat="1" ht="16.8" customHeight="1">
      <c r="B259" s="33"/>
      <c r="C259" s="198" t="s">
        <v>369</v>
      </c>
      <c r="D259" s="198" t="s">
        <v>3029</v>
      </c>
      <c r="E259" s="17" t="s">
        <v>225</v>
      </c>
      <c r="F259" s="199">
        <v>2</v>
      </c>
      <c r="H259" s="33"/>
    </row>
    <row r="260" spans="2:8" s="1" customFormat="1" ht="16.8" customHeight="1">
      <c r="B260" s="33"/>
      <c r="C260" s="198" t="s">
        <v>345</v>
      </c>
      <c r="D260" s="198" t="s">
        <v>3030</v>
      </c>
      <c r="E260" s="17" t="s">
        <v>225</v>
      </c>
      <c r="F260" s="199">
        <v>2602</v>
      </c>
      <c r="H260" s="33"/>
    </row>
    <row r="261" spans="2:8" s="1" customFormat="1" ht="16.8" customHeight="1">
      <c r="B261" s="33"/>
      <c r="C261" s="198" t="s">
        <v>351</v>
      </c>
      <c r="D261" s="198" t="s">
        <v>3031</v>
      </c>
      <c r="E261" s="17" t="s">
        <v>225</v>
      </c>
      <c r="F261" s="199">
        <v>2</v>
      </c>
      <c r="H261" s="33"/>
    </row>
    <row r="262" spans="2:8" s="1" customFormat="1" ht="16.8" customHeight="1">
      <c r="B262" s="33"/>
      <c r="C262" s="198" t="s">
        <v>357</v>
      </c>
      <c r="D262" s="198" t="s">
        <v>3032</v>
      </c>
      <c r="E262" s="17" t="s">
        <v>225</v>
      </c>
      <c r="F262" s="199">
        <v>1301</v>
      </c>
      <c r="H262" s="33"/>
    </row>
    <row r="263" spans="2:8" s="1" customFormat="1" ht="16.8" customHeight="1">
      <c r="B263" s="33"/>
      <c r="C263" s="198" t="s">
        <v>363</v>
      </c>
      <c r="D263" s="198" t="s">
        <v>3033</v>
      </c>
      <c r="E263" s="17" t="s">
        <v>365</v>
      </c>
      <c r="F263" s="199">
        <v>4</v>
      </c>
      <c r="H263" s="33"/>
    </row>
    <row r="264" spans="2:8" s="1" customFormat="1" ht="16.8" customHeight="1">
      <c r="B264" s="33"/>
      <c r="C264" s="194" t="s">
        <v>1895</v>
      </c>
      <c r="D264" s="195" t="s">
        <v>1896</v>
      </c>
      <c r="E264" s="196" t="s">
        <v>225</v>
      </c>
      <c r="F264" s="197">
        <v>1303</v>
      </c>
      <c r="H264" s="33"/>
    </row>
    <row r="265" spans="2:8" s="1" customFormat="1" ht="16.8" customHeight="1">
      <c r="B265" s="33"/>
      <c r="C265" s="198" t="s">
        <v>44</v>
      </c>
      <c r="D265" s="198" t="s">
        <v>1983</v>
      </c>
      <c r="E265" s="17" t="s">
        <v>44</v>
      </c>
      <c r="F265" s="199">
        <v>1623.32</v>
      </c>
      <c r="H265" s="33"/>
    </row>
    <row r="266" spans="2:8" s="1" customFormat="1" ht="16.8" customHeight="1">
      <c r="B266" s="33"/>
      <c r="C266" s="198" t="s">
        <v>44</v>
      </c>
      <c r="D266" s="198" t="s">
        <v>1984</v>
      </c>
      <c r="E266" s="17" t="s">
        <v>44</v>
      </c>
      <c r="F266" s="199">
        <v>-86.4</v>
      </c>
      <c r="H266" s="33"/>
    </row>
    <row r="267" spans="2:8" s="1" customFormat="1" ht="16.8" customHeight="1">
      <c r="B267" s="33"/>
      <c r="C267" s="198" t="s">
        <v>44</v>
      </c>
      <c r="D267" s="198" t="s">
        <v>1985</v>
      </c>
      <c r="E267" s="17" t="s">
        <v>44</v>
      </c>
      <c r="F267" s="199">
        <v>-233.92</v>
      </c>
      <c r="H267" s="33"/>
    </row>
    <row r="268" spans="2:8" s="1" customFormat="1" ht="16.8" customHeight="1">
      <c r="B268" s="33"/>
      <c r="C268" s="198" t="s">
        <v>1895</v>
      </c>
      <c r="D268" s="198" t="s">
        <v>305</v>
      </c>
      <c r="E268" s="17" t="s">
        <v>44</v>
      </c>
      <c r="F268" s="199">
        <v>1303</v>
      </c>
      <c r="H268" s="33"/>
    </row>
    <row r="269" spans="2:8" s="1" customFormat="1" ht="16.8" customHeight="1">
      <c r="B269" s="33"/>
      <c r="C269" s="200" t="s">
        <v>3028</v>
      </c>
      <c r="H269" s="33"/>
    </row>
    <row r="270" spans="2:8" s="1" customFormat="1" ht="16.8" customHeight="1">
      <c r="B270" s="33"/>
      <c r="C270" s="198" t="s">
        <v>297</v>
      </c>
      <c r="D270" s="198" t="s">
        <v>3034</v>
      </c>
      <c r="E270" s="17" t="s">
        <v>225</v>
      </c>
      <c r="F270" s="199">
        <v>521.20000000000005</v>
      </c>
      <c r="H270" s="33"/>
    </row>
    <row r="271" spans="2:8" s="1" customFormat="1" ht="16.8" customHeight="1">
      <c r="B271" s="33"/>
      <c r="C271" s="198" t="s">
        <v>1977</v>
      </c>
      <c r="D271" s="198" t="s">
        <v>3060</v>
      </c>
      <c r="E271" s="17" t="s">
        <v>225</v>
      </c>
      <c r="F271" s="199">
        <v>521.20000000000005</v>
      </c>
      <c r="H271" s="33"/>
    </row>
    <row r="272" spans="2:8" s="1" customFormat="1" ht="16.8" customHeight="1">
      <c r="B272" s="33"/>
      <c r="C272" s="198" t="s">
        <v>307</v>
      </c>
      <c r="D272" s="198" t="s">
        <v>3035</v>
      </c>
      <c r="E272" s="17" t="s">
        <v>225</v>
      </c>
      <c r="F272" s="199">
        <v>260.60000000000002</v>
      </c>
      <c r="H272" s="33"/>
    </row>
    <row r="273" spans="2:8" s="1" customFormat="1" ht="16.8" customHeight="1">
      <c r="B273" s="33"/>
      <c r="C273" s="198" t="s">
        <v>345</v>
      </c>
      <c r="D273" s="198" t="s">
        <v>3030</v>
      </c>
      <c r="E273" s="17" t="s">
        <v>225</v>
      </c>
      <c r="F273" s="199">
        <v>2602</v>
      </c>
      <c r="H273" s="33"/>
    </row>
    <row r="274" spans="2:8" s="1" customFormat="1" ht="16.8" customHeight="1">
      <c r="B274" s="33"/>
      <c r="C274" s="198" t="s">
        <v>357</v>
      </c>
      <c r="D274" s="198" t="s">
        <v>3032</v>
      </c>
      <c r="E274" s="17" t="s">
        <v>225</v>
      </c>
      <c r="F274" s="199">
        <v>1301</v>
      </c>
      <c r="H274" s="33"/>
    </row>
    <row r="275" spans="2:8" s="1" customFormat="1" ht="16.8" customHeight="1">
      <c r="B275" s="33"/>
      <c r="C275" s="198" t="s">
        <v>369</v>
      </c>
      <c r="D275" s="198" t="s">
        <v>3029</v>
      </c>
      <c r="E275" s="17" t="s">
        <v>225</v>
      </c>
      <c r="F275" s="199">
        <v>2</v>
      </c>
      <c r="H275" s="33"/>
    </row>
    <row r="276" spans="2:8" s="1" customFormat="1" ht="16.8" customHeight="1">
      <c r="B276" s="33"/>
      <c r="C276" s="198" t="s">
        <v>376</v>
      </c>
      <c r="D276" s="198" t="s">
        <v>3037</v>
      </c>
      <c r="E276" s="17" t="s">
        <v>225</v>
      </c>
      <c r="F276" s="199">
        <v>830.976</v>
      </c>
      <c r="H276" s="33"/>
    </row>
    <row r="277" spans="2:8" s="1" customFormat="1" ht="16.8" customHeight="1">
      <c r="B277" s="33"/>
      <c r="C277" s="194" t="s">
        <v>232</v>
      </c>
      <c r="D277" s="195" t="s">
        <v>233</v>
      </c>
      <c r="E277" s="196" t="s">
        <v>225</v>
      </c>
      <c r="F277" s="197">
        <v>830.976</v>
      </c>
      <c r="H277" s="33"/>
    </row>
    <row r="278" spans="2:8" s="1" customFormat="1" ht="16.8" customHeight="1">
      <c r="B278" s="33"/>
      <c r="C278" s="198" t="s">
        <v>44</v>
      </c>
      <c r="D278" s="198" t="s">
        <v>1895</v>
      </c>
      <c r="E278" s="17" t="s">
        <v>44</v>
      </c>
      <c r="F278" s="199">
        <v>1303</v>
      </c>
      <c r="H278" s="33"/>
    </row>
    <row r="279" spans="2:8" s="1" customFormat="1" ht="16.8" customHeight="1">
      <c r="B279" s="33"/>
      <c r="C279" s="198" t="s">
        <v>44</v>
      </c>
      <c r="D279" s="198" t="s">
        <v>2064</v>
      </c>
      <c r="E279" s="17" t="s">
        <v>44</v>
      </c>
      <c r="F279" s="199">
        <v>-472.024</v>
      </c>
      <c r="H279" s="33"/>
    </row>
    <row r="280" spans="2:8" s="1" customFormat="1" ht="16.8" customHeight="1">
      <c r="B280" s="33"/>
      <c r="C280" s="198" t="s">
        <v>232</v>
      </c>
      <c r="D280" s="198" t="s">
        <v>264</v>
      </c>
      <c r="E280" s="17" t="s">
        <v>44</v>
      </c>
      <c r="F280" s="199">
        <v>830.976</v>
      </c>
      <c r="H280" s="33"/>
    </row>
    <row r="281" spans="2:8" s="1" customFormat="1" ht="16.8" customHeight="1">
      <c r="B281" s="33"/>
      <c r="C281" s="200" t="s">
        <v>3028</v>
      </c>
      <c r="H281" s="33"/>
    </row>
    <row r="282" spans="2:8" s="1" customFormat="1" ht="16.8" customHeight="1">
      <c r="B282" s="33"/>
      <c r="C282" s="198" t="s">
        <v>376</v>
      </c>
      <c r="D282" s="198" t="s">
        <v>3037</v>
      </c>
      <c r="E282" s="17" t="s">
        <v>225</v>
      </c>
      <c r="F282" s="199">
        <v>830.976</v>
      </c>
      <c r="H282" s="33"/>
    </row>
    <row r="283" spans="2:8" s="1" customFormat="1" ht="16.8" customHeight="1">
      <c r="B283" s="33"/>
      <c r="C283" s="198" t="s">
        <v>369</v>
      </c>
      <c r="D283" s="198" t="s">
        <v>3029</v>
      </c>
      <c r="E283" s="17" t="s">
        <v>225</v>
      </c>
      <c r="F283" s="199">
        <v>2</v>
      </c>
      <c r="H283" s="33"/>
    </row>
    <row r="284" spans="2:8" s="1" customFormat="1" ht="26.4" customHeight="1">
      <c r="B284" s="33"/>
      <c r="C284" s="193" t="s">
        <v>3062</v>
      </c>
      <c r="D284" s="193" t="s">
        <v>99</v>
      </c>
      <c r="H284" s="33"/>
    </row>
    <row r="285" spans="2:8" s="1" customFormat="1" ht="16.8" customHeight="1">
      <c r="B285" s="33"/>
      <c r="C285" s="194" t="s">
        <v>223</v>
      </c>
      <c r="D285" s="195" t="s">
        <v>224</v>
      </c>
      <c r="E285" s="196" t="s">
        <v>225</v>
      </c>
      <c r="F285" s="197">
        <v>91.45</v>
      </c>
      <c r="H285" s="33"/>
    </row>
    <row r="286" spans="2:8" s="1" customFormat="1" ht="16.8" customHeight="1">
      <c r="B286" s="33"/>
      <c r="C286" s="198" t="s">
        <v>44</v>
      </c>
      <c r="D286" s="198" t="s">
        <v>2578</v>
      </c>
      <c r="E286" s="17" t="s">
        <v>44</v>
      </c>
      <c r="F286" s="199">
        <v>12.1</v>
      </c>
      <c r="H286" s="33"/>
    </row>
    <row r="287" spans="2:8" s="1" customFormat="1" ht="16.8" customHeight="1">
      <c r="B287" s="33"/>
      <c r="C287" s="198" t="s">
        <v>44</v>
      </c>
      <c r="D287" s="198" t="s">
        <v>2579</v>
      </c>
      <c r="E287" s="17" t="s">
        <v>44</v>
      </c>
      <c r="F287" s="199">
        <v>1.35</v>
      </c>
      <c r="H287" s="33"/>
    </row>
    <row r="288" spans="2:8" s="1" customFormat="1" ht="16.8" customHeight="1">
      <c r="B288" s="33"/>
      <c r="C288" s="198" t="s">
        <v>44</v>
      </c>
      <c r="D288" s="198" t="s">
        <v>2580</v>
      </c>
      <c r="E288" s="17" t="s">
        <v>44</v>
      </c>
      <c r="F288" s="199">
        <v>78</v>
      </c>
      <c r="H288" s="33"/>
    </row>
    <row r="289" spans="2:8" s="1" customFormat="1" ht="16.8" customHeight="1">
      <c r="B289" s="33"/>
      <c r="C289" s="198" t="s">
        <v>223</v>
      </c>
      <c r="D289" s="198" t="s">
        <v>305</v>
      </c>
      <c r="E289" s="17" t="s">
        <v>44</v>
      </c>
      <c r="F289" s="199">
        <v>91.45</v>
      </c>
      <c r="H289" s="33"/>
    </row>
    <row r="290" spans="2:8" s="1" customFormat="1" ht="16.8" customHeight="1">
      <c r="B290" s="33"/>
      <c r="C290" s="200" t="s">
        <v>3028</v>
      </c>
      <c r="H290" s="33"/>
    </row>
    <row r="291" spans="2:8" s="1" customFormat="1" ht="16.8" customHeight="1">
      <c r="B291" s="33"/>
      <c r="C291" s="198" t="s">
        <v>387</v>
      </c>
      <c r="D291" s="198" t="s">
        <v>388</v>
      </c>
      <c r="E291" s="17" t="s">
        <v>365</v>
      </c>
      <c r="F291" s="199">
        <v>152.72200000000001</v>
      </c>
      <c r="H291" s="33"/>
    </row>
    <row r="292" spans="2:8" s="1" customFormat="1" ht="16.8" customHeight="1">
      <c r="B292" s="33"/>
      <c r="C292" s="198" t="s">
        <v>369</v>
      </c>
      <c r="D292" s="198" t="s">
        <v>3029</v>
      </c>
      <c r="E292" s="17" t="s">
        <v>225</v>
      </c>
      <c r="F292" s="199">
        <v>366.649</v>
      </c>
      <c r="H292" s="33"/>
    </row>
    <row r="293" spans="2:8" s="1" customFormat="1" ht="16.8" customHeight="1">
      <c r="B293" s="33"/>
      <c r="C293" s="194" t="s">
        <v>227</v>
      </c>
      <c r="D293" s="195" t="s">
        <v>228</v>
      </c>
      <c r="E293" s="196" t="s">
        <v>225</v>
      </c>
      <c r="F293" s="197">
        <v>366.649</v>
      </c>
      <c r="H293" s="33"/>
    </row>
    <row r="294" spans="2:8" s="1" customFormat="1" ht="16.8" customHeight="1">
      <c r="B294" s="33"/>
      <c r="C294" s="198" t="s">
        <v>44</v>
      </c>
      <c r="D294" s="198" t="s">
        <v>59</v>
      </c>
      <c r="E294" s="17" t="s">
        <v>44</v>
      </c>
      <c r="F294" s="199">
        <v>977.75199999999995</v>
      </c>
      <c r="H294" s="33"/>
    </row>
    <row r="295" spans="2:8" s="1" customFormat="1" ht="16.8" customHeight="1">
      <c r="B295" s="33"/>
      <c r="C295" s="198" t="s">
        <v>44</v>
      </c>
      <c r="D295" s="198" t="s">
        <v>373</v>
      </c>
      <c r="E295" s="17" t="s">
        <v>44</v>
      </c>
      <c r="F295" s="199">
        <v>-702.553</v>
      </c>
      <c r="H295" s="33"/>
    </row>
    <row r="296" spans="2:8" s="1" customFormat="1" ht="16.8" customHeight="1">
      <c r="B296" s="33"/>
      <c r="C296" s="198" t="s">
        <v>44</v>
      </c>
      <c r="D296" s="198" t="s">
        <v>374</v>
      </c>
      <c r="E296" s="17" t="s">
        <v>44</v>
      </c>
      <c r="F296" s="199">
        <v>91.45</v>
      </c>
      <c r="H296" s="33"/>
    </row>
    <row r="297" spans="2:8" s="1" customFormat="1" ht="16.8" customHeight="1">
      <c r="B297" s="33"/>
      <c r="C297" s="198" t="s">
        <v>227</v>
      </c>
      <c r="D297" s="198" t="s">
        <v>264</v>
      </c>
      <c r="E297" s="17" t="s">
        <v>44</v>
      </c>
      <c r="F297" s="199">
        <v>366.649</v>
      </c>
      <c r="H297" s="33"/>
    </row>
    <row r="298" spans="2:8" s="1" customFormat="1" ht="16.8" customHeight="1">
      <c r="B298" s="33"/>
      <c r="C298" s="200" t="s">
        <v>3028</v>
      </c>
      <c r="H298" s="33"/>
    </row>
    <row r="299" spans="2:8" s="1" customFormat="1" ht="16.8" customHeight="1">
      <c r="B299" s="33"/>
      <c r="C299" s="198" t="s">
        <v>369</v>
      </c>
      <c r="D299" s="198" t="s">
        <v>3029</v>
      </c>
      <c r="E299" s="17" t="s">
        <v>225</v>
      </c>
      <c r="F299" s="199">
        <v>366.649</v>
      </c>
      <c r="H299" s="33"/>
    </row>
    <row r="300" spans="2:8" s="1" customFormat="1" ht="16.8" customHeight="1">
      <c r="B300" s="33"/>
      <c r="C300" s="198" t="s">
        <v>345</v>
      </c>
      <c r="D300" s="198" t="s">
        <v>3030</v>
      </c>
      <c r="E300" s="17" t="s">
        <v>225</v>
      </c>
      <c r="F300" s="199">
        <v>1222.2059999999999</v>
      </c>
      <c r="H300" s="33"/>
    </row>
    <row r="301" spans="2:8" s="1" customFormat="1" ht="16.8" customHeight="1">
      <c r="B301" s="33"/>
      <c r="C301" s="198" t="s">
        <v>351</v>
      </c>
      <c r="D301" s="198" t="s">
        <v>3031</v>
      </c>
      <c r="E301" s="17" t="s">
        <v>225</v>
      </c>
      <c r="F301" s="199">
        <v>366.649</v>
      </c>
      <c r="H301" s="33"/>
    </row>
    <row r="302" spans="2:8" s="1" customFormat="1" ht="16.8" customHeight="1">
      <c r="B302" s="33"/>
      <c r="C302" s="198" t="s">
        <v>357</v>
      </c>
      <c r="D302" s="198" t="s">
        <v>3032</v>
      </c>
      <c r="E302" s="17" t="s">
        <v>225</v>
      </c>
      <c r="F302" s="199">
        <v>611.10299999999995</v>
      </c>
      <c r="H302" s="33"/>
    </row>
    <row r="303" spans="2:8" s="1" customFormat="1" ht="16.8" customHeight="1">
      <c r="B303" s="33"/>
      <c r="C303" s="198" t="s">
        <v>363</v>
      </c>
      <c r="D303" s="198" t="s">
        <v>3033</v>
      </c>
      <c r="E303" s="17" t="s">
        <v>365</v>
      </c>
      <c r="F303" s="199">
        <v>733.298</v>
      </c>
      <c r="H303" s="33"/>
    </row>
    <row r="304" spans="2:8" s="1" customFormat="1" ht="16.8" customHeight="1">
      <c r="B304" s="33"/>
      <c r="C304" s="194" t="s">
        <v>59</v>
      </c>
      <c r="D304" s="195" t="s">
        <v>230</v>
      </c>
      <c r="E304" s="196" t="s">
        <v>225</v>
      </c>
      <c r="F304" s="197">
        <v>977.75199999999995</v>
      </c>
      <c r="H304" s="33"/>
    </row>
    <row r="305" spans="2:8" s="1" customFormat="1" ht="16.8" customHeight="1">
      <c r="B305" s="33"/>
      <c r="C305" s="198" t="s">
        <v>44</v>
      </c>
      <c r="D305" s="198" t="s">
        <v>2561</v>
      </c>
      <c r="E305" s="17" t="s">
        <v>44</v>
      </c>
      <c r="F305" s="199">
        <v>1077.57</v>
      </c>
      <c r="H305" s="33"/>
    </row>
    <row r="306" spans="2:8" s="1" customFormat="1" ht="16.8" customHeight="1">
      <c r="B306" s="33"/>
      <c r="C306" s="198" t="s">
        <v>44</v>
      </c>
      <c r="D306" s="198" t="s">
        <v>2562</v>
      </c>
      <c r="E306" s="17" t="s">
        <v>44</v>
      </c>
      <c r="F306" s="199">
        <v>-48.613999999999997</v>
      </c>
      <c r="H306" s="33"/>
    </row>
    <row r="307" spans="2:8" s="1" customFormat="1" ht="16.8" customHeight="1">
      <c r="B307" s="33"/>
      <c r="C307" s="198" t="s">
        <v>44</v>
      </c>
      <c r="D307" s="198" t="s">
        <v>2563</v>
      </c>
      <c r="E307" s="17" t="s">
        <v>44</v>
      </c>
      <c r="F307" s="199">
        <v>19.8</v>
      </c>
      <c r="H307" s="33"/>
    </row>
    <row r="308" spans="2:8" s="1" customFormat="1" ht="16.8" customHeight="1">
      <c r="B308" s="33"/>
      <c r="C308" s="198" t="s">
        <v>44</v>
      </c>
      <c r="D308" s="198" t="s">
        <v>2564</v>
      </c>
      <c r="E308" s="17" t="s">
        <v>44</v>
      </c>
      <c r="F308" s="199">
        <v>-3.843</v>
      </c>
      <c r="H308" s="33"/>
    </row>
    <row r="309" spans="2:8" s="1" customFormat="1" ht="16.8" customHeight="1">
      <c r="B309" s="33"/>
      <c r="C309" s="198" t="s">
        <v>44</v>
      </c>
      <c r="D309" s="198" t="s">
        <v>2565</v>
      </c>
      <c r="E309" s="17" t="s">
        <v>44</v>
      </c>
      <c r="F309" s="199">
        <v>-18.760999999999999</v>
      </c>
      <c r="H309" s="33"/>
    </row>
    <row r="310" spans="2:8" s="1" customFormat="1" ht="16.8" customHeight="1">
      <c r="B310" s="33"/>
      <c r="C310" s="198" t="s">
        <v>44</v>
      </c>
      <c r="D310" s="198" t="s">
        <v>2566</v>
      </c>
      <c r="E310" s="17" t="s">
        <v>44</v>
      </c>
      <c r="F310" s="199">
        <v>-48.4</v>
      </c>
      <c r="H310" s="33"/>
    </row>
    <row r="311" spans="2:8" s="1" customFormat="1" ht="16.8" customHeight="1">
      <c r="B311" s="33"/>
      <c r="C311" s="198" t="s">
        <v>59</v>
      </c>
      <c r="D311" s="198" t="s">
        <v>305</v>
      </c>
      <c r="E311" s="17" t="s">
        <v>44</v>
      </c>
      <c r="F311" s="199">
        <v>977.75199999999995</v>
      </c>
      <c r="H311" s="33"/>
    </row>
    <row r="312" spans="2:8" s="1" customFormat="1" ht="16.8" customHeight="1">
      <c r="B312" s="33"/>
      <c r="C312" s="200" t="s">
        <v>3028</v>
      </c>
      <c r="H312" s="33"/>
    </row>
    <row r="313" spans="2:8" s="1" customFormat="1" ht="16.8" customHeight="1">
      <c r="B313" s="33"/>
      <c r="C313" s="198" t="s">
        <v>297</v>
      </c>
      <c r="D313" s="198" t="s">
        <v>3034</v>
      </c>
      <c r="E313" s="17" t="s">
        <v>225</v>
      </c>
      <c r="F313" s="199">
        <v>782.202</v>
      </c>
      <c r="H313" s="33"/>
    </row>
    <row r="314" spans="2:8" s="1" customFormat="1" ht="16.8" customHeight="1">
      <c r="B314" s="33"/>
      <c r="C314" s="198" t="s">
        <v>307</v>
      </c>
      <c r="D314" s="198" t="s">
        <v>3035</v>
      </c>
      <c r="E314" s="17" t="s">
        <v>225</v>
      </c>
      <c r="F314" s="199">
        <v>97.775000000000006</v>
      </c>
      <c r="H314" s="33"/>
    </row>
    <row r="315" spans="2:8" s="1" customFormat="1" ht="16.8" customHeight="1">
      <c r="B315" s="33"/>
      <c r="C315" s="198" t="s">
        <v>312</v>
      </c>
      <c r="D315" s="198" t="s">
        <v>3036</v>
      </c>
      <c r="E315" s="17" t="s">
        <v>225</v>
      </c>
      <c r="F315" s="199">
        <v>48.887999999999998</v>
      </c>
      <c r="H315" s="33"/>
    </row>
    <row r="316" spans="2:8" s="1" customFormat="1" ht="16.8" customHeight="1">
      <c r="B316" s="33"/>
      <c r="C316" s="198" t="s">
        <v>1158</v>
      </c>
      <c r="D316" s="198" t="s">
        <v>3052</v>
      </c>
      <c r="E316" s="17" t="s">
        <v>225</v>
      </c>
      <c r="F316" s="199">
        <v>48.887999999999998</v>
      </c>
      <c r="H316" s="33"/>
    </row>
    <row r="317" spans="2:8" s="1" customFormat="1" ht="16.8" customHeight="1">
      <c r="B317" s="33"/>
      <c r="C317" s="198" t="s">
        <v>345</v>
      </c>
      <c r="D317" s="198" t="s">
        <v>3030</v>
      </c>
      <c r="E317" s="17" t="s">
        <v>225</v>
      </c>
      <c r="F317" s="199">
        <v>1222.2059999999999</v>
      </c>
      <c r="H317" s="33"/>
    </row>
    <row r="318" spans="2:8" s="1" customFormat="1" ht="16.8" customHeight="1">
      <c r="B318" s="33"/>
      <c r="C318" s="198" t="s">
        <v>357</v>
      </c>
      <c r="D318" s="198" t="s">
        <v>3032</v>
      </c>
      <c r="E318" s="17" t="s">
        <v>225</v>
      </c>
      <c r="F318" s="199">
        <v>611.10299999999995</v>
      </c>
      <c r="H318" s="33"/>
    </row>
    <row r="319" spans="2:8" s="1" customFormat="1" ht="16.8" customHeight="1">
      <c r="B319" s="33"/>
      <c r="C319" s="198" t="s">
        <v>369</v>
      </c>
      <c r="D319" s="198" t="s">
        <v>3029</v>
      </c>
      <c r="E319" s="17" t="s">
        <v>225</v>
      </c>
      <c r="F319" s="199">
        <v>366.649</v>
      </c>
      <c r="H319" s="33"/>
    </row>
    <row r="320" spans="2:8" s="1" customFormat="1" ht="16.8" customHeight="1">
      <c r="B320" s="33"/>
      <c r="C320" s="198" t="s">
        <v>376</v>
      </c>
      <c r="D320" s="198" t="s">
        <v>3037</v>
      </c>
      <c r="E320" s="17" t="s">
        <v>225</v>
      </c>
      <c r="F320" s="199">
        <v>702.553</v>
      </c>
      <c r="H320" s="33"/>
    </row>
    <row r="321" spans="2:8" s="1" customFormat="1" ht="16.8" customHeight="1">
      <c r="B321" s="33"/>
      <c r="C321" s="194" t="s">
        <v>232</v>
      </c>
      <c r="D321" s="195" t="s">
        <v>233</v>
      </c>
      <c r="E321" s="196" t="s">
        <v>225</v>
      </c>
      <c r="F321" s="197">
        <v>702.553</v>
      </c>
      <c r="H321" s="33"/>
    </row>
    <row r="322" spans="2:8" s="1" customFormat="1" ht="16.8" customHeight="1">
      <c r="B322" s="33"/>
      <c r="C322" s="198" t="s">
        <v>44</v>
      </c>
      <c r="D322" s="198" t="s">
        <v>59</v>
      </c>
      <c r="E322" s="17" t="s">
        <v>44</v>
      </c>
      <c r="F322" s="199">
        <v>977.75199999999995</v>
      </c>
      <c r="H322" s="33"/>
    </row>
    <row r="323" spans="2:8" s="1" customFormat="1" ht="16.8" customHeight="1">
      <c r="B323" s="33"/>
      <c r="C323" s="198" t="s">
        <v>44</v>
      </c>
      <c r="D323" s="198" t="s">
        <v>2572</v>
      </c>
      <c r="E323" s="17" t="s">
        <v>44</v>
      </c>
      <c r="F323" s="199">
        <v>-166.21600000000001</v>
      </c>
      <c r="H323" s="33"/>
    </row>
    <row r="324" spans="2:8" s="1" customFormat="1" ht="16.8" customHeight="1">
      <c r="B324" s="33"/>
      <c r="C324" s="198" t="s">
        <v>44</v>
      </c>
      <c r="D324" s="198" t="s">
        <v>2573</v>
      </c>
      <c r="E324" s="17" t="s">
        <v>44</v>
      </c>
      <c r="F324" s="199">
        <v>-57.759</v>
      </c>
      <c r="H324" s="33"/>
    </row>
    <row r="325" spans="2:8" s="1" customFormat="1" ht="16.8" customHeight="1">
      <c r="B325" s="33"/>
      <c r="C325" s="198" t="s">
        <v>44</v>
      </c>
      <c r="D325" s="198" t="s">
        <v>2574</v>
      </c>
      <c r="E325" s="17" t="s">
        <v>44</v>
      </c>
      <c r="F325" s="199">
        <v>-4.4550000000000001</v>
      </c>
      <c r="H325" s="33"/>
    </row>
    <row r="326" spans="2:8" s="1" customFormat="1" ht="16.8" customHeight="1">
      <c r="B326" s="33"/>
      <c r="C326" s="198" t="s">
        <v>44</v>
      </c>
      <c r="D326" s="198" t="s">
        <v>2575</v>
      </c>
      <c r="E326" s="17" t="s">
        <v>44</v>
      </c>
      <c r="F326" s="199">
        <v>-8.25</v>
      </c>
      <c r="H326" s="33"/>
    </row>
    <row r="327" spans="2:8" s="1" customFormat="1" ht="16.8" customHeight="1">
      <c r="B327" s="33"/>
      <c r="C327" s="198" t="s">
        <v>44</v>
      </c>
      <c r="D327" s="198" t="s">
        <v>2576</v>
      </c>
      <c r="E327" s="17" t="s">
        <v>44</v>
      </c>
      <c r="F327" s="199">
        <v>-37.529000000000003</v>
      </c>
      <c r="H327" s="33"/>
    </row>
    <row r="328" spans="2:8" s="1" customFormat="1" ht="16.8" customHeight="1">
      <c r="B328" s="33"/>
      <c r="C328" s="198" t="s">
        <v>44</v>
      </c>
      <c r="D328" s="198" t="s">
        <v>2577</v>
      </c>
      <c r="E328" s="17" t="s">
        <v>44</v>
      </c>
      <c r="F328" s="199">
        <v>-0.99</v>
      </c>
      <c r="H328" s="33"/>
    </row>
    <row r="329" spans="2:8" s="1" customFormat="1" ht="16.8" customHeight="1">
      <c r="B329" s="33"/>
      <c r="C329" s="198" t="s">
        <v>232</v>
      </c>
      <c r="D329" s="198" t="s">
        <v>264</v>
      </c>
      <c r="E329" s="17" t="s">
        <v>44</v>
      </c>
      <c r="F329" s="199">
        <v>702.553</v>
      </c>
      <c r="H329" s="33"/>
    </row>
    <row r="330" spans="2:8" s="1" customFormat="1" ht="16.8" customHeight="1">
      <c r="B330" s="33"/>
      <c r="C330" s="200" t="s">
        <v>3028</v>
      </c>
      <c r="H330" s="33"/>
    </row>
    <row r="331" spans="2:8" s="1" customFormat="1" ht="16.8" customHeight="1">
      <c r="B331" s="33"/>
      <c r="C331" s="198" t="s">
        <v>376</v>
      </c>
      <c r="D331" s="198" t="s">
        <v>3037</v>
      </c>
      <c r="E331" s="17" t="s">
        <v>225</v>
      </c>
      <c r="F331" s="199">
        <v>702.553</v>
      </c>
      <c r="H331" s="33"/>
    </row>
    <row r="332" spans="2:8" s="1" customFormat="1" ht="16.8" customHeight="1">
      <c r="B332" s="33"/>
      <c r="C332" s="198" t="s">
        <v>369</v>
      </c>
      <c r="D332" s="198" t="s">
        <v>3029</v>
      </c>
      <c r="E332" s="17" t="s">
        <v>225</v>
      </c>
      <c r="F332" s="199">
        <v>366.649</v>
      </c>
      <c r="H332" s="33"/>
    </row>
    <row r="333" spans="2:8" s="1" customFormat="1" ht="26.4" customHeight="1">
      <c r="B333" s="33"/>
      <c r="C333" s="193" t="s">
        <v>3063</v>
      </c>
      <c r="D333" s="193" t="s">
        <v>129</v>
      </c>
      <c r="H333" s="33"/>
    </row>
    <row r="334" spans="2:8" s="1" customFormat="1" ht="16.8" customHeight="1">
      <c r="B334" s="33"/>
      <c r="C334" s="194" t="s">
        <v>223</v>
      </c>
      <c r="D334" s="195" t="s">
        <v>224</v>
      </c>
      <c r="E334" s="196" t="s">
        <v>225</v>
      </c>
      <c r="F334" s="197">
        <v>7</v>
      </c>
      <c r="H334" s="33"/>
    </row>
    <row r="335" spans="2:8" s="1" customFormat="1" ht="16.8" customHeight="1">
      <c r="B335" s="33"/>
      <c r="C335" s="198" t="s">
        <v>44</v>
      </c>
      <c r="D335" s="198" t="s">
        <v>2700</v>
      </c>
      <c r="E335" s="17" t="s">
        <v>44</v>
      </c>
      <c r="F335" s="199">
        <v>7</v>
      </c>
      <c r="H335" s="33"/>
    </row>
    <row r="336" spans="2:8" s="1" customFormat="1" ht="16.8" customHeight="1">
      <c r="B336" s="33"/>
      <c r="C336" s="198" t="s">
        <v>223</v>
      </c>
      <c r="D336" s="198" t="s">
        <v>305</v>
      </c>
      <c r="E336" s="17" t="s">
        <v>44</v>
      </c>
      <c r="F336" s="199">
        <v>7</v>
      </c>
      <c r="H336" s="33"/>
    </row>
    <row r="337" spans="2:8" s="1" customFormat="1" ht="16.8" customHeight="1">
      <c r="B337" s="33"/>
      <c r="C337" s="200" t="s">
        <v>3028</v>
      </c>
      <c r="H337" s="33"/>
    </row>
    <row r="338" spans="2:8" s="1" customFormat="1" ht="16.8" customHeight="1">
      <c r="B338" s="33"/>
      <c r="C338" s="198" t="s">
        <v>387</v>
      </c>
      <c r="D338" s="198" t="s">
        <v>388</v>
      </c>
      <c r="E338" s="17" t="s">
        <v>365</v>
      </c>
      <c r="F338" s="199">
        <v>11.69</v>
      </c>
      <c r="H338" s="33"/>
    </row>
    <row r="339" spans="2:8" s="1" customFormat="1" ht="16.8" customHeight="1">
      <c r="B339" s="33"/>
      <c r="C339" s="198" t="s">
        <v>369</v>
      </c>
      <c r="D339" s="198" t="s">
        <v>3029</v>
      </c>
      <c r="E339" s="17" t="s">
        <v>225</v>
      </c>
      <c r="F339" s="199">
        <v>10.5</v>
      </c>
      <c r="H339" s="33"/>
    </row>
    <row r="340" spans="2:8" s="1" customFormat="1" ht="16.8" customHeight="1">
      <c r="B340" s="33"/>
      <c r="C340" s="194" t="s">
        <v>227</v>
      </c>
      <c r="D340" s="195" t="s">
        <v>228</v>
      </c>
      <c r="E340" s="196" t="s">
        <v>225</v>
      </c>
      <c r="F340" s="197">
        <v>10.5</v>
      </c>
      <c r="H340" s="33"/>
    </row>
    <row r="341" spans="2:8" s="1" customFormat="1" ht="16.8" customHeight="1">
      <c r="B341" s="33"/>
      <c r="C341" s="198" t="s">
        <v>44</v>
      </c>
      <c r="D341" s="198" t="s">
        <v>59</v>
      </c>
      <c r="E341" s="17" t="s">
        <v>44</v>
      </c>
      <c r="F341" s="199">
        <v>179.5</v>
      </c>
      <c r="H341" s="33"/>
    </row>
    <row r="342" spans="2:8" s="1" customFormat="1" ht="16.8" customHeight="1">
      <c r="B342" s="33"/>
      <c r="C342" s="198" t="s">
        <v>44</v>
      </c>
      <c r="D342" s="198" t="s">
        <v>2695</v>
      </c>
      <c r="E342" s="17" t="s">
        <v>44</v>
      </c>
      <c r="F342" s="199">
        <v>-176</v>
      </c>
      <c r="H342" s="33"/>
    </row>
    <row r="343" spans="2:8" s="1" customFormat="1" ht="16.8" customHeight="1">
      <c r="B343" s="33"/>
      <c r="C343" s="198" t="s">
        <v>44</v>
      </c>
      <c r="D343" s="198" t="s">
        <v>223</v>
      </c>
      <c r="E343" s="17" t="s">
        <v>44</v>
      </c>
      <c r="F343" s="199">
        <v>7</v>
      </c>
      <c r="H343" s="33"/>
    </row>
    <row r="344" spans="2:8" s="1" customFormat="1" ht="16.8" customHeight="1">
      <c r="B344" s="33"/>
      <c r="C344" s="198" t="s">
        <v>227</v>
      </c>
      <c r="D344" s="198" t="s">
        <v>264</v>
      </c>
      <c r="E344" s="17" t="s">
        <v>44</v>
      </c>
      <c r="F344" s="199">
        <v>10.5</v>
      </c>
      <c r="H344" s="33"/>
    </row>
    <row r="345" spans="2:8" s="1" customFormat="1" ht="16.8" customHeight="1">
      <c r="B345" s="33"/>
      <c r="C345" s="200" t="s">
        <v>3028</v>
      </c>
      <c r="H345" s="33"/>
    </row>
    <row r="346" spans="2:8" s="1" customFormat="1" ht="16.8" customHeight="1">
      <c r="B346" s="33"/>
      <c r="C346" s="198" t="s">
        <v>369</v>
      </c>
      <c r="D346" s="198" t="s">
        <v>3029</v>
      </c>
      <c r="E346" s="17" t="s">
        <v>225</v>
      </c>
      <c r="F346" s="199">
        <v>10.5</v>
      </c>
      <c r="H346" s="33"/>
    </row>
    <row r="347" spans="2:8" s="1" customFormat="1" ht="16.8" customHeight="1">
      <c r="B347" s="33"/>
      <c r="C347" s="198" t="s">
        <v>345</v>
      </c>
      <c r="D347" s="198" t="s">
        <v>3030</v>
      </c>
      <c r="E347" s="17" t="s">
        <v>225</v>
      </c>
      <c r="F347" s="199">
        <v>338</v>
      </c>
      <c r="H347" s="33"/>
    </row>
    <row r="348" spans="2:8" s="1" customFormat="1" ht="16.8" customHeight="1">
      <c r="B348" s="33"/>
      <c r="C348" s="198" t="s">
        <v>351</v>
      </c>
      <c r="D348" s="198" t="s">
        <v>3031</v>
      </c>
      <c r="E348" s="17" t="s">
        <v>225</v>
      </c>
      <c r="F348" s="199">
        <v>10.5</v>
      </c>
      <c r="H348" s="33"/>
    </row>
    <row r="349" spans="2:8" s="1" customFormat="1" ht="16.8" customHeight="1">
      <c r="B349" s="33"/>
      <c r="C349" s="198" t="s">
        <v>357</v>
      </c>
      <c r="D349" s="198" t="s">
        <v>3032</v>
      </c>
      <c r="E349" s="17" t="s">
        <v>225</v>
      </c>
      <c r="F349" s="199">
        <v>169</v>
      </c>
      <c r="H349" s="33"/>
    </row>
    <row r="350" spans="2:8" s="1" customFormat="1" ht="16.8" customHeight="1">
      <c r="B350" s="33"/>
      <c r="C350" s="198" t="s">
        <v>363</v>
      </c>
      <c r="D350" s="198" t="s">
        <v>3033</v>
      </c>
      <c r="E350" s="17" t="s">
        <v>365</v>
      </c>
      <c r="F350" s="199">
        <v>21</v>
      </c>
      <c r="H350" s="33"/>
    </row>
    <row r="351" spans="2:8" s="1" customFormat="1" ht="16.8" customHeight="1">
      <c r="B351" s="33"/>
      <c r="C351" s="194" t="s">
        <v>59</v>
      </c>
      <c r="D351" s="195" t="s">
        <v>230</v>
      </c>
      <c r="E351" s="196" t="s">
        <v>225</v>
      </c>
      <c r="F351" s="197">
        <v>179.5</v>
      </c>
      <c r="H351" s="33"/>
    </row>
    <row r="352" spans="2:8" s="1" customFormat="1" ht="16.8" customHeight="1">
      <c r="B352" s="33"/>
      <c r="C352" s="198" t="s">
        <v>44</v>
      </c>
      <c r="D352" s="198" t="s">
        <v>2680</v>
      </c>
      <c r="E352" s="17" t="s">
        <v>44</v>
      </c>
      <c r="F352" s="199">
        <v>250.9</v>
      </c>
      <c r="H352" s="33"/>
    </row>
    <row r="353" spans="2:8" s="1" customFormat="1" ht="16.8" customHeight="1">
      <c r="B353" s="33"/>
      <c r="C353" s="198" t="s">
        <v>44</v>
      </c>
      <c r="D353" s="198" t="s">
        <v>2681</v>
      </c>
      <c r="E353" s="17" t="s">
        <v>44</v>
      </c>
      <c r="F353" s="199">
        <v>-8.4</v>
      </c>
      <c r="H353" s="33"/>
    </row>
    <row r="354" spans="2:8" s="1" customFormat="1" ht="16.8" customHeight="1">
      <c r="B354" s="33"/>
      <c r="C354" s="198" t="s">
        <v>44</v>
      </c>
      <c r="D354" s="198" t="s">
        <v>2682</v>
      </c>
      <c r="E354" s="17" t="s">
        <v>44</v>
      </c>
      <c r="F354" s="199">
        <v>-17.399999999999999</v>
      </c>
      <c r="H354" s="33"/>
    </row>
    <row r="355" spans="2:8" s="1" customFormat="1" ht="16.8" customHeight="1">
      <c r="B355" s="33"/>
      <c r="C355" s="198" t="s">
        <v>44</v>
      </c>
      <c r="D355" s="198" t="s">
        <v>2683</v>
      </c>
      <c r="E355" s="17" t="s">
        <v>44</v>
      </c>
      <c r="F355" s="199">
        <v>-45.6</v>
      </c>
      <c r="H355" s="33"/>
    </row>
    <row r="356" spans="2:8" s="1" customFormat="1" ht="16.8" customHeight="1">
      <c r="B356" s="33"/>
      <c r="C356" s="198" t="s">
        <v>59</v>
      </c>
      <c r="D356" s="198" t="s">
        <v>305</v>
      </c>
      <c r="E356" s="17" t="s">
        <v>44</v>
      </c>
      <c r="F356" s="199">
        <v>179.5</v>
      </c>
      <c r="H356" s="33"/>
    </row>
    <row r="357" spans="2:8" s="1" customFormat="1" ht="16.8" customHeight="1">
      <c r="B357" s="33"/>
      <c r="C357" s="200" t="s">
        <v>3028</v>
      </c>
      <c r="H357" s="33"/>
    </row>
    <row r="358" spans="2:8" s="1" customFormat="1" ht="16.8" customHeight="1">
      <c r="B358" s="33"/>
      <c r="C358" s="198" t="s">
        <v>297</v>
      </c>
      <c r="D358" s="198" t="s">
        <v>3034</v>
      </c>
      <c r="E358" s="17" t="s">
        <v>225</v>
      </c>
      <c r="F358" s="199">
        <v>143.6</v>
      </c>
      <c r="H358" s="33"/>
    </row>
    <row r="359" spans="2:8" s="1" customFormat="1" ht="16.8" customHeight="1">
      <c r="B359" s="33"/>
      <c r="C359" s="198" t="s">
        <v>307</v>
      </c>
      <c r="D359" s="198" t="s">
        <v>3035</v>
      </c>
      <c r="E359" s="17" t="s">
        <v>225</v>
      </c>
      <c r="F359" s="199">
        <v>26.925000000000001</v>
      </c>
      <c r="H359" s="33"/>
    </row>
    <row r="360" spans="2:8" s="1" customFormat="1" ht="16.8" customHeight="1">
      <c r="B360" s="33"/>
      <c r="C360" s="198" t="s">
        <v>312</v>
      </c>
      <c r="D360" s="198" t="s">
        <v>3036</v>
      </c>
      <c r="E360" s="17" t="s">
        <v>225</v>
      </c>
      <c r="F360" s="199">
        <v>8.9749999999999996</v>
      </c>
      <c r="H360" s="33"/>
    </row>
    <row r="361" spans="2:8" s="1" customFormat="1" ht="16.8" customHeight="1">
      <c r="B361" s="33"/>
      <c r="C361" s="198" t="s">
        <v>345</v>
      </c>
      <c r="D361" s="198" t="s">
        <v>3030</v>
      </c>
      <c r="E361" s="17" t="s">
        <v>225</v>
      </c>
      <c r="F361" s="199">
        <v>338</v>
      </c>
      <c r="H361" s="33"/>
    </row>
    <row r="362" spans="2:8" s="1" customFormat="1" ht="16.8" customHeight="1">
      <c r="B362" s="33"/>
      <c r="C362" s="198" t="s">
        <v>357</v>
      </c>
      <c r="D362" s="198" t="s">
        <v>3032</v>
      </c>
      <c r="E362" s="17" t="s">
        <v>225</v>
      </c>
      <c r="F362" s="199">
        <v>169</v>
      </c>
      <c r="H362" s="33"/>
    </row>
    <row r="363" spans="2:8" s="1" customFormat="1" ht="16.8" customHeight="1">
      <c r="B363" s="33"/>
      <c r="C363" s="198" t="s">
        <v>369</v>
      </c>
      <c r="D363" s="198" t="s">
        <v>3029</v>
      </c>
      <c r="E363" s="17" t="s">
        <v>225</v>
      </c>
      <c r="F363" s="199">
        <v>10.5</v>
      </c>
      <c r="H363" s="33"/>
    </row>
    <row r="364" spans="2:8" s="1" customFormat="1" ht="16.8" customHeight="1">
      <c r="B364" s="33"/>
      <c r="C364" s="198" t="s">
        <v>376</v>
      </c>
      <c r="D364" s="198" t="s">
        <v>3037</v>
      </c>
      <c r="E364" s="17" t="s">
        <v>225</v>
      </c>
      <c r="F364" s="199">
        <v>112.5</v>
      </c>
      <c r="H364" s="33"/>
    </row>
    <row r="365" spans="2:8" s="1" customFormat="1" ht="16.8" customHeight="1">
      <c r="B365" s="33"/>
      <c r="C365" s="194" t="s">
        <v>232</v>
      </c>
      <c r="D365" s="195" t="s">
        <v>233</v>
      </c>
      <c r="E365" s="196" t="s">
        <v>225</v>
      </c>
      <c r="F365" s="197">
        <v>112.5</v>
      </c>
      <c r="H365" s="33"/>
    </row>
    <row r="366" spans="2:8" s="1" customFormat="1" ht="16.8" customHeight="1">
      <c r="B366" s="33"/>
      <c r="C366" s="198" t="s">
        <v>44</v>
      </c>
      <c r="D366" s="198" t="s">
        <v>59</v>
      </c>
      <c r="E366" s="17" t="s">
        <v>44</v>
      </c>
      <c r="F366" s="199">
        <v>179.5</v>
      </c>
      <c r="H366" s="33"/>
    </row>
    <row r="367" spans="2:8" s="1" customFormat="1" ht="16.8" customHeight="1">
      <c r="B367" s="33"/>
      <c r="C367" s="198" t="s">
        <v>44</v>
      </c>
      <c r="D367" s="198" t="s">
        <v>2697</v>
      </c>
      <c r="E367" s="17" t="s">
        <v>44</v>
      </c>
      <c r="F367" s="199">
        <v>-63.5</v>
      </c>
      <c r="H367" s="33"/>
    </row>
    <row r="368" spans="2:8" s="1" customFormat="1" ht="16.8" customHeight="1">
      <c r="B368" s="33"/>
      <c r="C368" s="198" t="s">
        <v>44</v>
      </c>
      <c r="D368" s="198" t="s">
        <v>2698</v>
      </c>
      <c r="E368" s="17" t="s">
        <v>44</v>
      </c>
      <c r="F368" s="199">
        <v>-3.5</v>
      </c>
      <c r="H368" s="33"/>
    </row>
    <row r="369" spans="2:8" s="1" customFormat="1" ht="16.8" customHeight="1">
      <c r="B369" s="33"/>
      <c r="C369" s="198" t="s">
        <v>232</v>
      </c>
      <c r="D369" s="198" t="s">
        <v>264</v>
      </c>
      <c r="E369" s="17" t="s">
        <v>44</v>
      </c>
      <c r="F369" s="199">
        <v>112.5</v>
      </c>
      <c r="H369" s="33"/>
    </row>
    <row r="370" spans="2:8" s="1" customFormat="1" ht="16.8" customHeight="1">
      <c r="B370" s="33"/>
      <c r="C370" s="200" t="s">
        <v>3028</v>
      </c>
      <c r="H370" s="33"/>
    </row>
    <row r="371" spans="2:8" s="1" customFormat="1" ht="16.8" customHeight="1">
      <c r="B371" s="33"/>
      <c r="C371" s="198" t="s">
        <v>376</v>
      </c>
      <c r="D371" s="198" t="s">
        <v>3037</v>
      </c>
      <c r="E371" s="17" t="s">
        <v>225</v>
      </c>
      <c r="F371" s="199">
        <v>112.5</v>
      </c>
      <c r="H371" s="33"/>
    </row>
    <row r="372" spans="2:8" s="1" customFormat="1" ht="16.8" customHeight="1">
      <c r="B372" s="33"/>
      <c r="C372" s="198" t="s">
        <v>369</v>
      </c>
      <c r="D372" s="198" t="s">
        <v>3029</v>
      </c>
      <c r="E372" s="17" t="s">
        <v>225</v>
      </c>
      <c r="F372" s="199">
        <v>10.5</v>
      </c>
      <c r="H372" s="33"/>
    </row>
    <row r="373" spans="2:8" s="1" customFormat="1" ht="26.4" customHeight="1">
      <c r="B373" s="33"/>
      <c r="C373" s="193" t="s">
        <v>3064</v>
      </c>
      <c r="D373" s="193" t="s">
        <v>110</v>
      </c>
      <c r="H373" s="33"/>
    </row>
    <row r="374" spans="2:8" s="1" customFormat="1" ht="16.8" customHeight="1">
      <c r="B374" s="33"/>
      <c r="C374" s="194" t="s">
        <v>1061</v>
      </c>
      <c r="D374" s="195" t="s">
        <v>1062</v>
      </c>
      <c r="E374" s="196" t="s">
        <v>253</v>
      </c>
      <c r="F374" s="197">
        <v>65</v>
      </c>
      <c r="H374" s="33"/>
    </row>
    <row r="375" spans="2:8" s="1" customFormat="1" ht="16.8" customHeight="1">
      <c r="B375" s="33"/>
      <c r="C375" s="198" t="s">
        <v>1061</v>
      </c>
      <c r="D375" s="198" t="s">
        <v>614</v>
      </c>
      <c r="E375" s="17" t="s">
        <v>44</v>
      </c>
      <c r="F375" s="199">
        <v>65</v>
      </c>
      <c r="H375" s="33"/>
    </row>
    <row r="376" spans="2:8" s="1" customFormat="1" ht="16.8" customHeight="1">
      <c r="B376" s="33"/>
      <c r="C376" s="200" t="s">
        <v>3028</v>
      </c>
      <c r="H376" s="33"/>
    </row>
    <row r="377" spans="2:8" s="1" customFormat="1" ht="16.8" customHeight="1">
      <c r="B377" s="33"/>
      <c r="C377" s="198" t="s">
        <v>1086</v>
      </c>
      <c r="D377" s="198" t="s">
        <v>3042</v>
      </c>
      <c r="E377" s="17" t="s">
        <v>253</v>
      </c>
      <c r="F377" s="199">
        <v>65</v>
      </c>
      <c r="H377" s="33"/>
    </row>
    <row r="378" spans="2:8" s="1" customFormat="1" ht="16.8" customHeight="1">
      <c r="B378" s="33"/>
      <c r="C378" s="198" t="s">
        <v>1068</v>
      </c>
      <c r="D378" s="198" t="s">
        <v>3043</v>
      </c>
      <c r="E378" s="17" t="s">
        <v>253</v>
      </c>
      <c r="F378" s="199">
        <v>65</v>
      </c>
      <c r="H378" s="33"/>
    </row>
    <row r="379" spans="2:8" s="1" customFormat="1" ht="16.8" customHeight="1">
      <c r="B379" s="33"/>
      <c r="C379" s="198" t="s">
        <v>1072</v>
      </c>
      <c r="D379" s="198" t="s">
        <v>3044</v>
      </c>
      <c r="E379" s="17" t="s">
        <v>253</v>
      </c>
      <c r="F379" s="199">
        <v>65</v>
      </c>
      <c r="H379" s="33"/>
    </row>
    <row r="380" spans="2:8" s="1" customFormat="1" ht="16.8" customHeight="1">
      <c r="B380" s="33"/>
      <c r="C380" s="198" t="s">
        <v>1076</v>
      </c>
      <c r="D380" s="198" t="s">
        <v>3045</v>
      </c>
      <c r="E380" s="17" t="s">
        <v>253</v>
      </c>
      <c r="F380" s="199">
        <v>65</v>
      </c>
      <c r="H380" s="33"/>
    </row>
    <row r="381" spans="2:8" s="1" customFormat="1" ht="16.8" customHeight="1">
      <c r="B381" s="33"/>
      <c r="C381" s="198" t="s">
        <v>1081</v>
      </c>
      <c r="D381" s="198" t="s">
        <v>3046</v>
      </c>
      <c r="E381" s="17" t="s">
        <v>253</v>
      </c>
      <c r="F381" s="199">
        <v>130</v>
      </c>
      <c r="H381" s="33"/>
    </row>
    <row r="382" spans="2:8" s="1" customFormat="1" ht="16.8" customHeight="1">
      <c r="B382" s="33"/>
      <c r="C382" s="198" t="s">
        <v>609</v>
      </c>
      <c r="D382" s="198" t="s">
        <v>3065</v>
      </c>
      <c r="E382" s="17" t="s">
        <v>365</v>
      </c>
      <c r="F382" s="199">
        <v>28.6</v>
      </c>
      <c r="H382" s="33"/>
    </row>
    <row r="383" spans="2:8" s="1" customFormat="1" ht="16.8" customHeight="1">
      <c r="B383" s="33"/>
      <c r="C383" s="198" t="s">
        <v>1056</v>
      </c>
      <c r="D383" s="198" t="s">
        <v>3066</v>
      </c>
      <c r="E383" s="17" t="s">
        <v>365</v>
      </c>
      <c r="F383" s="199">
        <v>28.015000000000001</v>
      </c>
      <c r="H383" s="33"/>
    </row>
    <row r="384" spans="2:8" s="1" customFormat="1" ht="16.8" customHeight="1">
      <c r="B384" s="33"/>
      <c r="C384" s="194" t="s">
        <v>1064</v>
      </c>
      <c r="D384" s="195" t="s">
        <v>1065</v>
      </c>
      <c r="E384" s="196" t="s">
        <v>267</v>
      </c>
      <c r="F384" s="197">
        <v>90</v>
      </c>
      <c r="H384" s="33"/>
    </row>
    <row r="385" spans="2:8" s="1" customFormat="1" ht="16.8" customHeight="1">
      <c r="B385" s="33"/>
      <c r="C385" s="198" t="s">
        <v>1064</v>
      </c>
      <c r="D385" s="198" t="s">
        <v>1043</v>
      </c>
      <c r="E385" s="17" t="s">
        <v>44</v>
      </c>
      <c r="F385" s="199">
        <v>90</v>
      </c>
      <c r="H385" s="33"/>
    </row>
    <row r="386" spans="2:8" s="1" customFormat="1" ht="16.8" customHeight="1">
      <c r="B386" s="33"/>
      <c r="C386" s="200" t="s">
        <v>3028</v>
      </c>
      <c r="H386" s="33"/>
    </row>
    <row r="387" spans="2:8" s="1" customFormat="1" ht="16.8" customHeight="1">
      <c r="B387" s="33"/>
      <c r="C387" s="198" t="s">
        <v>1021</v>
      </c>
      <c r="D387" s="198" t="s">
        <v>3047</v>
      </c>
      <c r="E387" s="17" t="s">
        <v>267</v>
      </c>
      <c r="F387" s="199">
        <v>90</v>
      </c>
      <c r="H387" s="33"/>
    </row>
    <row r="388" spans="2:8" s="1" customFormat="1" ht="16.8" customHeight="1">
      <c r="B388" s="33"/>
      <c r="C388" s="198" t="s">
        <v>1093</v>
      </c>
      <c r="D388" s="198" t="s">
        <v>3048</v>
      </c>
      <c r="E388" s="17" t="s">
        <v>267</v>
      </c>
      <c r="F388" s="199">
        <v>90</v>
      </c>
      <c r="H388" s="33"/>
    </row>
    <row r="389" spans="2:8" s="1" customFormat="1" ht="26.4" customHeight="1">
      <c r="B389" s="33"/>
      <c r="C389" s="193" t="s">
        <v>138</v>
      </c>
      <c r="D389" s="193" t="s">
        <v>139</v>
      </c>
      <c r="H389" s="33"/>
    </row>
    <row r="390" spans="2:8" s="1" customFormat="1" ht="16.8" customHeight="1">
      <c r="B390" s="33"/>
      <c r="C390" s="194" t="s">
        <v>2804</v>
      </c>
      <c r="D390" s="195" t="s">
        <v>2805</v>
      </c>
      <c r="E390" s="196" t="s">
        <v>253</v>
      </c>
      <c r="F390" s="197">
        <v>2.7</v>
      </c>
      <c r="H390" s="33"/>
    </row>
    <row r="391" spans="2:8" s="1" customFormat="1" ht="16.8" customHeight="1">
      <c r="B391" s="33"/>
      <c r="C391" s="198" t="s">
        <v>44</v>
      </c>
      <c r="D391" s="198" t="s">
        <v>2842</v>
      </c>
      <c r="E391" s="17" t="s">
        <v>44</v>
      </c>
      <c r="F391" s="199">
        <v>1.35</v>
      </c>
      <c r="H391" s="33"/>
    </row>
    <row r="392" spans="2:8" s="1" customFormat="1" ht="16.8" customHeight="1">
      <c r="B392" s="33"/>
      <c r="C392" s="198" t="s">
        <v>44</v>
      </c>
      <c r="D392" s="198" t="s">
        <v>2843</v>
      </c>
      <c r="E392" s="17" t="s">
        <v>44</v>
      </c>
      <c r="F392" s="199">
        <v>1.35</v>
      </c>
      <c r="H392" s="33"/>
    </row>
    <row r="393" spans="2:8" s="1" customFormat="1" ht="16.8" customHeight="1">
      <c r="B393" s="33"/>
      <c r="C393" s="198" t="s">
        <v>2804</v>
      </c>
      <c r="D393" s="198" t="s">
        <v>264</v>
      </c>
      <c r="E393" s="17" t="s">
        <v>44</v>
      </c>
      <c r="F393" s="199">
        <v>2.7</v>
      </c>
      <c r="H393" s="33"/>
    </row>
    <row r="394" spans="2:8" s="1" customFormat="1" ht="16.8" customHeight="1">
      <c r="B394" s="33"/>
      <c r="C394" s="200" t="s">
        <v>3028</v>
      </c>
      <c r="H394" s="33"/>
    </row>
    <row r="395" spans="2:8" s="1" customFormat="1" ht="16.8" customHeight="1">
      <c r="B395" s="33"/>
      <c r="C395" s="198" t="s">
        <v>259</v>
      </c>
      <c r="D395" s="198" t="s">
        <v>3067</v>
      </c>
      <c r="E395" s="17" t="s">
        <v>253</v>
      </c>
      <c r="F395" s="199">
        <v>2.7</v>
      </c>
      <c r="H395" s="33"/>
    </row>
    <row r="396" spans="2:8" s="1" customFormat="1" ht="16.8" customHeight="1">
      <c r="B396" s="33"/>
      <c r="C396" s="198" t="s">
        <v>724</v>
      </c>
      <c r="D396" s="198" t="s">
        <v>3068</v>
      </c>
      <c r="E396" s="17" t="s">
        <v>253</v>
      </c>
      <c r="F396" s="199">
        <v>2.7</v>
      </c>
      <c r="H396" s="33"/>
    </row>
    <row r="397" spans="2:8" s="1" customFormat="1" ht="16.8" customHeight="1">
      <c r="B397" s="33"/>
      <c r="C397" s="198" t="s">
        <v>2853</v>
      </c>
      <c r="D397" s="198" t="s">
        <v>3069</v>
      </c>
      <c r="E397" s="17" t="s">
        <v>253</v>
      </c>
      <c r="F397" s="199">
        <v>2.7</v>
      </c>
      <c r="H397" s="33"/>
    </row>
    <row r="398" spans="2:8" s="1" customFormat="1" ht="16.8" customHeight="1">
      <c r="B398" s="33"/>
      <c r="C398" s="198" t="s">
        <v>2924</v>
      </c>
      <c r="D398" s="198" t="s">
        <v>3070</v>
      </c>
      <c r="E398" s="17" t="s">
        <v>253</v>
      </c>
      <c r="F398" s="199">
        <v>5.4</v>
      </c>
      <c r="H398" s="33"/>
    </row>
    <row r="399" spans="2:8" s="1" customFormat="1" ht="16.8" customHeight="1">
      <c r="B399" s="33"/>
      <c r="C399" s="198" t="s">
        <v>790</v>
      </c>
      <c r="D399" s="198" t="s">
        <v>3071</v>
      </c>
      <c r="E399" s="17" t="s">
        <v>253</v>
      </c>
      <c r="F399" s="199">
        <v>2.7</v>
      </c>
      <c r="H399" s="33"/>
    </row>
    <row r="400" spans="2:8" s="1" customFormat="1" ht="16.8" customHeight="1">
      <c r="B400" s="33"/>
      <c r="C400" s="198" t="s">
        <v>2938</v>
      </c>
      <c r="D400" s="198" t="s">
        <v>3072</v>
      </c>
      <c r="E400" s="17" t="s">
        <v>253</v>
      </c>
      <c r="F400" s="199">
        <v>2.7</v>
      </c>
      <c r="H400" s="33"/>
    </row>
    <row r="401" spans="2:8" s="1" customFormat="1" ht="16.8" customHeight="1">
      <c r="B401" s="33"/>
      <c r="C401" s="198" t="s">
        <v>798</v>
      </c>
      <c r="D401" s="198" t="s">
        <v>3073</v>
      </c>
      <c r="E401" s="17" t="s">
        <v>253</v>
      </c>
      <c r="F401" s="199">
        <v>2.7</v>
      </c>
      <c r="H401" s="33"/>
    </row>
    <row r="402" spans="2:8" s="1" customFormat="1" ht="16.8" customHeight="1">
      <c r="B402" s="33"/>
      <c r="C402" s="198" t="s">
        <v>597</v>
      </c>
      <c r="D402" s="198" t="s">
        <v>3074</v>
      </c>
      <c r="E402" s="17" t="s">
        <v>365</v>
      </c>
      <c r="F402" s="199">
        <v>7.5650000000000004</v>
      </c>
      <c r="H402" s="33"/>
    </row>
    <row r="403" spans="2:8" s="1" customFormat="1" ht="16.8" customHeight="1">
      <c r="B403" s="33"/>
      <c r="C403" s="198" t="s">
        <v>603</v>
      </c>
      <c r="D403" s="198" t="s">
        <v>3075</v>
      </c>
      <c r="E403" s="17" t="s">
        <v>365</v>
      </c>
      <c r="F403" s="199">
        <v>30.26</v>
      </c>
      <c r="H403" s="33"/>
    </row>
    <row r="404" spans="2:8" s="1" customFormat="1" ht="16.8" customHeight="1">
      <c r="B404" s="33"/>
      <c r="C404" s="198" t="s">
        <v>609</v>
      </c>
      <c r="D404" s="198" t="s">
        <v>3065</v>
      </c>
      <c r="E404" s="17" t="s">
        <v>365</v>
      </c>
      <c r="F404" s="199">
        <v>6.7229999999999999</v>
      </c>
      <c r="H404" s="33"/>
    </row>
    <row r="405" spans="2:8" s="1" customFormat="1" ht="16.8" customHeight="1">
      <c r="B405" s="33"/>
      <c r="C405" s="198" t="s">
        <v>1056</v>
      </c>
      <c r="D405" s="198" t="s">
        <v>3066</v>
      </c>
      <c r="E405" s="17" t="s">
        <v>365</v>
      </c>
      <c r="F405" s="199">
        <v>0.84199999999999997</v>
      </c>
      <c r="H405" s="33"/>
    </row>
    <row r="406" spans="2:8" s="1" customFormat="1" ht="16.8" customHeight="1">
      <c r="B406" s="33"/>
      <c r="C406" s="194" t="s">
        <v>2810</v>
      </c>
      <c r="D406" s="195" t="s">
        <v>2811</v>
      </c>
      <c r="E406" s="196" t="s">
        <v>253</v>
      </c>
      <c r="F406" s="197">
        <v>1.35</v>
      </c>
      <c r="H406" s="33"/>
    </row>
    <row r="407" spans="2:8" s="1" customFormat="1" ht="16.8" customHeight="1">
      <c r="B407" s="33"/>
      <c r="C407" s="198" t="s">
        <v>44</v>
      </c>
      <c r="D407" s="198" t="s">
        <v>2851</v>
      </c>
      <c r="E407" s="17" t="s">
        <v>44</v>
      </c>
      <c r="F407" s="199">
        <v>1.35</v>
      </c>
      <c r="H407" s="33"/>
    </row>
    <row r="408" spans="2:8" s="1" customFormat="1" ht="16.8" customHeight="1">
      <c r="B408" s="33"/>
      <c r="C408" s="198" t="s">
        <v>2810</v>
      </c>
      <c r="D408" s="198" t="s">
        <v>264</v>
      </c>
      <c r="E408" s="17" t="s">
        <v>44</v>
      </c>
      <c r="F408" s="199">
        <v>1.35</v>
      </c>
      <c r="H408" s="33"/>
    </row>
    <row r="409" spans="2:8" s="1" customFormat="1" ht="16.8" customHeight="1">
      <c r="B409" s="33"/>
      <c r="C409" s="200" t="s">
        <v>3028</v>
      </c>
      <c r="H409" s="33"/>
    </row>
    <row r="410" spans="2:8" s="1" customFormat="1" ht="16.8" customHeight="1">
      <c r="B410" s="33"/>
      <c r="C410" s="198" t="s">
        <v>2847</v>
      </c>
      <c r="D410" s="198" t="s">
        <v>3076</v>
      </c>
      <c r="E410" s="17" t="s">
        <v>253</v>
      </c>
      <c r="F410" s="199">
        <v>1.35</v>
      </c>
      <c r="H410" s="33"/>
    </row>
    <row r="411" spans="2:8" s="1" customFormat="1" ht="16.8" customHeight="1">
      <c r="B411" s="33"/>
      <c r="C411" s="198" t="s">
        <v>2929</v>
      </c>
      <c r="D411" s="198" t="s">
        <v>3077</v>
      </c>
      <c r="E411" s="17" t="s">
        <v>253</v>
      </c>
      <c r="F411" s="199">
        <v>7.35</v>
      </c>
      <c r="H411" s="33"/>
    </row>
    <row r="412" spans="2:8" s="1" customFormat="1" ht="16.8" customHeight="1">
      <c r="B412" s="33"/>
      <c r="C412" s="198" t="s">
        <v>2943</v>
      </c>
      <c r="D412" s="198" t="s">
        <v>3078</v>
      </c>
      <c r="E412" s="17" t="s">
        <v>253</v>
      </c>
      <c r="F412" s="199">
        <v>1.35</v>
      </c>
      <c r="H412" s="33"/>
    </row>
    <row r="413" spans="2:8" s="1" customFormat="1" ht="16.8" customHeight="1">
      <c r="B413" s="33"/>
      <c r="C413" s="198" t="s">
        <v>3009</v>
      </c>
      <c r="D413" s="198" t="s">
        <v>3079</v>
      </c>
      <c r="E413" s="17" t="s">
        <v>365</v>
      </c>
      <c r="F413" s="199">
        <v>0.439</v>
      </c>
      <c r="H413" s="33"/>
    </row>
    <row r="414" spans="2:8" s="1" customFormat="1" ht="16.8" customHeight="1">
      <c r="B414" s="33"/>
      <c r="C414" s="198" t="s">
        <v>3014</v>
      </c>
      <c r="D414" s="198" t="s">
        <v>3080</v>
      </c>
      <c r="E414" s="17" t="s">
        <v>365</v>
      </c>
      <c r="F414" s="199">
        <v>1.756</v>
      </c>
      <c r="H414" s="33"/>
    </row>
    <row r="415" spans="2:8" s="1" customFormat="1" ht="16.8" customHeight="1">
      <c r="B415" s="33"/>
      <c r="C415" s="198" t="s">
        <v>3018</v>
      </c>
      <c r="D415" s="198" t="s">
        <v>3081</v>
      </c>
      <c r="E415" s="17" t="s">
        <v>365</v>
      </c>
      <c r="F415" s="199">
        <v>0.439</v>
      </c>
      <c r="H415" s="33"/>
    </row>
    <row r="416" spans="2:8" s="1" customFormat="1" ht="16.8" customHeight="1">
      <c r="B416" s="33"/>
      <c r="C416" s="194" t="s">
        <v>2818</v>
      </c>
      <c r="D416" s="195" t="s">
        <v>2819</v>
      </c>
      <c r="E416" s="196" t="s">
        <v>225</v>
      </c>
      <c r="F416" s="197">
        <v>84.915000000000006</v>
      </c>
      <c r="H416" s="33"/>
    </row>
    <row r="417" spans="2:8" s="1" customFormat="1" ht="16.8" customHeight="1">
      <c r="B417" s="33"/>
      <c r="C417" s="198" t="s">
        <v>44</v>
      </c>
      <c r="D417" s="198" t="s">
        <v>2868</v>
      </c>
      <c r="E417" s="17" t="s">
        <v>44</v>
      </c>
      <c r="F417" s="199">
        <v>84.915000000000006</v>
      </c>
      <c r="H417" s="33"/>
    </row>
    <row r="418" spans="2:8" s="1" customFormat="1" ht="16.8" customHeight="1">
      <c r="B418" s="33"/>
      <c r="C418" s="198" t="s">
        <v>2818</v>
      </c>
      <c r="D418" s="198" t="s">
        <v>264</v>
      </c>
      <c r="E418" s="17" t="s">
        <v>44</v>
      </c>
      <c r="F418" s="199">
        <v>84.915000000000006</v>
      </c>
      <c r="H418" s="33"/>
    </row>
    <row r="419" spans="2:8" s="1" customFormat="1" ht="16.8" customHeight="1">
      <c r="B419" s="33"/>
      <c r="C419" s="200" t="s">
        <v>3028</v>
      </c>
      <c r="H419" s="33"/>
    </row>
    <row r="420" spans="2:8" s="1" customFormat="1" ht="16.8" customHeight="1">
      <c r="B420" s="33"/>
      <c r="C420" s="198" t="s">
        <v>297</v>
      </c>
      <c r="D420" s="198" t="s">
        <v>3034</v>
      </c>
      <c r="E420" s="17" t="s">
        <v>225</v>
      </c>
      <c r="F420" s="199">
        <v>67.932000000000002</v>
      </c>
      <c r="H420" s="33"/>
    </row>
    <row r="421" spans="2:8" s="1" customFormat="1" ht="16.8" customHeight="1">
      <c r="B421" s="33"/>
      <c r="C421" s="198" t="s">
        <v>2870</v>
      </c>
      <c r="D421" s="198" t="s">
        <v>3082</v>
      </c>
      <c r="E421" s="17" t="s">
        <v>225</v>
      </c>
      <c r="F421" s="199">
        <v>12.737</v>
      </c>
      <c r="H421" s="33"/>
    </row>
    <row r="422" spans="2:8" s="1" customFormat="1" ht="16.8" customHeight="1">
      <c r="B422" s="33"/>
      <c r="C422" s="198" t="s">
        <v>2875</v>
      </c>
      <c r="D422" s="198" t="s">
        <v>3083</v>
      </c>
      <c r="E422" s="17" t="s">
        <v>225</v>
      </c>
      <c r="F422" s="199">
        <v>4.2460000000000004</v>
      </c>
      <c r="H422" s="33"/>
    </row>
    <row r="423" spans="2:8" s="1" customFormat="1" ht="16.8" customHeight="1">
      <c r="B423" s="33"/>
      <c r="C423" s="198" t="s">
        <v>369</v>
      </c>
      <c r="D423" s="198" t="s">
        <v>3029</v>
      </c>
      <c r="E423" s="17" t="s">
        <v>225</v>
      </c>
      <c r="F423" s="199">
        <v>29.971</v>
      </c>
      <c r="H423" s="33"/>
    </row>
    <row r="424" spans="2:8" s="1" customFormat="1" ht="16.8" customHeight="1">
      <c r="B424" s="33"/>
      <c r="C424" s="198" t="s">
        <v>376</v>
      </c>
      <c r="D424" s="198" t="s">
        <v>3037</v>
      </c>
      <c r="E424" s="17" t="s">
        <v>225</v>
      </c>
      <c r="F424" s="199">
        <v>54.944000000000003</v>
      </c>
      <c r="H424" s="33"/>
    </row>
    <row r="425" spans="2:8" s="1" customFormat="1" ht="16.8" customHeight="1">
      <c r="B425" s="33"/>
      <c r="C425" s="194" t="s">
        <v>2829</v>
      </c>
      <c r="D425" s="195" t="s">
        <v>2830</v>
      </c>
      <c r="E425" s="196" t="s">
        <v>225</v>
      </c>
      <c r="F425" s="197">
        <v>7.4930000000000003</v>
      </c>
      <c r="H425" s="33"/>
    </row>
    <row r="426" spans="2:8" s="1" customFormat="1" ht="16.8" customHeight="1">
      <c r="B426" s="33"/>
      <c r="C426" s="198" t="s">
        <v>44</v>
      </c>
      <c r="D426" s="198" t="s">
        <v>2923</v>
      </c>
      <c r="E426" s="17" t="s">
        <v>44</v>
      </c>
      <c r="F426" s="199">
        <v>7.4930000000000003</v>
      </c>
      <c r="H426" s="33"/>
    </row>
    <row r="427" spans="2:8" s="1" customFormat="1" ht="16.8" customHeight="1">
      <c r="B427" s="33"/>
      <c r="C427" s="198" t="s">
        <v>2829</v>
      </c>
      <c r="D427" s="198" t="s">
        <v>264</v>
      </c>
      <c r="E427" s="17" t="s">
        <v>44</v>
      </c>
      <c r="F427" s="199">
        <v>7.4930000000000003</v>
      </c>
      <c r="H427" s="33"/>
    </row>
    <row r="428" spans="2:8" s="1" customFormat="1" ht="16.8" customHeight="1">
      <c r="B428" s="33"/>
      <c r="C428" s="200" t="s">
        <v>3028</v>
      </c>
      <c r="H428" s="33"/>
    </row>
    <row r="429" spans="2:8" s="1" customFormat="1" ht="16.8" customHeight="1">
      <c r="B429" s="33"/>
      <c r="C429" s="198" t="s">
        <v>421</v>
      </c>
      <c r="D429" s="198" t="s">
        <v>3084</v>
      </c>
      <c r="E429" s="17" t="s">
        <v>225</v>
      </c>
      <c r="F429" s="199">
        <v>7.4930000000000003</v>
      </c>
      <c r="H429" s="33"/>
    </row>
    <row r="430" spans="2:8" s="1" customFormat="1" ht="16.8" customHeight="1">
      <c r="B430" s="33"/>
      <c r="C430" s="198" t="s">
        <v>376</v>
      </c>
      <c r="D430" s="198" t="s">
        <v>3037</v>
      </c>
      <c r="E430" s="17" t="s">
        <v>225</v>
      </c>
      <c r="F430" s="199">
        <v>54.944000000000003</v>
      </c>
      <c r="H430" s="33"/>
    </row>
    <row r="431" spans="2:8" s="1" customFormat="1" ht="16.8" customHeight="1">
      <c r="B431" s="33"/>
      <c r="C431" s="194" t="s">
        <v>2832</v>
      </c>
      <c r="D431" s="195" t="s">
        <v>711</v>
      </c>
      <c r="E431" s="196" t="s">
        <v>225</v>
      </c>
      <c r="F431" s="197">
        <v>22.478000000000002</v>
      </c>
      <c r="H431" s="33"/>
    </row>
    <row r="432" spans="2:8" s="1" customFormat="1" ht="16.8" customHeight="1">
      <c r="B432" s="33"/>
      <c r="C432" s="198" t="s">
        <v>44</v>
      </c>
      <c r="D432" s="198" t="s">
        <v>2909</v>
      </c>
      <c r="E432" s="17" t="s">
        <v>44</v>
      </c>
      <c r="F432" s="199">
        <v>22.478000000000002</v>
      </c>
      <c r="H432" s="33"/>
    </row>
    <row r="433" spans="2:8" s="1" customFormat="1" ht="16.8" customHeight="1">
      <c r="B433" s="33"/>
      <c r="C433" s="198" t="s">
        <v>2832</v>
      </c>
      <c r="D433" s="198" t="s">
        <v>264</v>
      </c>
      <c r="E433" s="17" t="s">
        <v>44</v>
      </c>
      <c r="F433" s="199">
        <v>22.478000000000002</v>
      </c>
      <c r="H433" s="33"/>
    </row>
    <row r="434" spans="2:8" s="1" customFormat="1" ht="16.8" customHeight="1">
      <c r="B434" s="33"/>
      <c r="C434" s="200" t="s">
        <v>3028</v>
      </c>
      <c r="H434" s="33"/>
    </row>
    <row r="435" spans="2:8" s="1" customFormat="1" ht="16.8" customHeight="1">
      <c r="B435" s="33"/>
      <c r="C435" s="198" t="s">
        <v>2905</v>
      </c>
      <c r="D435" s="198" t="s">
        <v>3085</v>
      </c>
      <c r="E435" s="17" t="s">
        <v>225</v>
      </c>
      <c r="F435" s="199">
        <v>22.478000000000002</v>
      </c>
      <c r="H435" s="33"/>
    </row>
    <row r="436" spans="2:8" s="1" customFormat="1" ht="16.8" customHeight="1">
      <c r="B436" s="33"/>
      <c r="C436" s="198" t="s">
        <v>376</v>
      </c>
      <c r="D436" s="198" t="s">
        <v>3037</v>
      </c>
      <c r="E436" s="17" t="s">
        <v>225</v>
      </c>
      <c r="F436" s="199">
        <v>54.944000000000003</v>
      </c>
      <c r="H436" s="33"/>
    </row>
    <row r="437" spans="2:8" s="1" customFormat="1" ht="16.8" customHeight="1">
      <c r="B437" s="33"/>
      <c r="C437" s="198" t="s">
        <v>2910</v>
      </c>
      <c r="D437" s="198" t="s">
        <v>2911</v>
      </c>
      <c r="E437" s="17" t="s">
        <v>365</v>
      </c>
      <c r="F437" s="199">
        <v>44.956000000000003</v>
      </c>
      <c r="H437" s="33"/>
    </row>
    <row r="438" spans="2:8" s="1" customFormat="1" ht="16.8" customHeight="1">
      <c r="B438" s="33"/>
      <c r="C438" s="194" t="s">
        <v>2813</v>
      </c>
      <c r="D438" s="195" t="s">
        <v>2814</v>
      </c>
      <c r="E438" s="196" t="s">
        <v>267</v>
      </c>
      <c r="F438" s="197">
        <v>55.5</v>
      </c>
      <c r="H438" s="33"/>
    </row>
    <row r="439" spans="2:8" s="1" customFormat="1" ht="16.8" customHeight="1">
      <c r="B439" s="33"/>
      <c r="C439" s="198" t="s">
        <v>44</v>
      </c>
      <c r="D439" s="198" t="s">
        <v>2955</v>
      </c>
      <c r="E439" s="17" t="s">
        <v>44</v>
      </c>
      <c r="F439" s="199">
        <v>51</v>
      </c>
      <c r="H439" s="33"/>
    </row>
    <row r="440" spans="2:8" s="1" customFormat="1" ht="16.8" customHeight="1">
      <c r="B440" s="33"/>
      <c r="C440" s="198" t="s">
        <v>44</v>
      </c>
      <c r="D440" s="198" t="s">
        <v>2956</v>
      </c>
      <c r="E440" s="17" t="s">
        <v>44</v>
      </c>
      <c r="F440" s="199">
        <v>4.5</v>
      </c>
      <c r="H440" s="33"/>
    </row>
    <row r="441" spans="2:8" s="1" customFormat="1" ht="16.8" customHeight="1">
      <c r="B441" s="33"/>
      <c r="C441" s="198" t="s">
        <v>2813</v>
      </c>
      <c r="D441" s="198" t="s">
        <v>264</v>
      </c>
      <c r="E441" s="17" t="s">
        <v>44</v>
      </c>
      <c r="F441" s="199">
        <v>55.5</v>
      </c>
      <c r="H441" s="33"/>
    </row>
    <row r="442" spans="2:8" s="1" customFormat="1" ht="16.8" customHeight="1">
      <c r="B442" s="33"/>
      <c r="C442" s="200" t="s">
        <v>3028</v>
      </c>
      <c r="H442" s="33"/>
    </row>
    <row r="443" spans="2:8" s="1" customFormat="1" ht="16.8" customHeight="1">
      <c r="B443" s="33"/>
      <c r="C443" s="198" t="s">
        <v>2951</v>
      </c>
      <c r="D443" s="198" t="s">
        <v>3086</v>
      </c>
      <c r="E443" s="17" t="s">
        <v>267</v>
      </c>
      <c r="F443" s="199">
        <v>55.5</v>
      </c>
      <c r="H443" s="33"/>
    </row>
    <row r="444" spans="2:8" s="1" customFormat="1" ht="16.8" customHeight="1">
      <c r="B444" s="33"/>
      <c r="C444" s="198" t="s">
        <v>270</v>
      </c>
      <c r="D444" s="198" t="s">
        <v>3087</v>
      </c>
      <c r="E444" s="17" t="s">
        <v>272</v>
      </c>
      <c r="F444" s="199">
        <v>11.1</v>
      </c>
      <c r="H444" s="33"/>
    </row>
    <row r="445" spans="2:8" s="1" customFormat="1" ht="16.8" customHeight="1">
      <c r="B445" s="33"/>
      <c r="C445" s="198" t="s">
        <v>276</v>
      </c>
      <c r="D445" s="198" t="s">
        <v>3088</v>
      </c>
      <c r="E445" s="17" t="s">
        <v>278</v>
      </c>
      <c r="F445" s="199">
        <v>1.3879999999999999</v>
      </c>
      <c r="H445" s="33"/>
    </row>
    <row r="446" spans="2:8" s="1" customFormat="1" ht="16.8" customHeight="1">
      <c r="B446" s="33"/>
      <c r="C446" s="198" t="s">
        <v>297</v>
      </c>
      <c r="D446" s="198" t="s">
        <v>3034</v>
      </c>
      <c r="E446" s="17" t="s">
        <v>225</v>
      </c>
      <c r="F446" s="199">
        <v>67.932000000000002</v>
      </c>
      <c r="H446" s="33"/>
    </row>
    <row r="447" spans="2:8" s="1" customFormat="1" ht="16.8" customHeight="1">
      <c r="B447" s="33"/>
      <c r="C447" s="198" t="s">
        <v>2880</v>
      </c>
      <c r="D447" s="198" t="s">
        <v>3089</v>
      </c>
      <c r="E447" s="17" t="s">
        <v>253</v>
      </c>
      <c r="F447" s="199">
        <v>188.7</v>
      </c>
      <c r="H447" s="33"/>
    </row>
    <row r="448" spans="2:8" s="1" customFormat="1" ht="16.8" customHeight="1">
      <c r="B448" s="33"/>
      <c r="C448" s="198" t="s">
        <v>2905</v>
      </c>
      <c r="D448" s="198" t="s">
        <v>3085</v>
      </c>
      <c r="E448" s="17" t="s">
        <v>225</v>
      </c>
      <c r="F448" s="199">
        <v>22.478000000000002</v>
      </c>
      <c r="H448" s="33"/>
    </row>
    <row r="449" spans="2:8" s="1" customFormat="1" ht="16.8" customHeight="1">
      <c r="B449" s="33"/>
      <c r="C449" s="198" t="s">
        <v>409</v>
      </c>
      <c r="D449" s="198" t="s">
        <v>3090</v>
      </c>
      <c r="E449" s="17" t="s">
        <v>267</v>
      </c>
      <c r="F449" s="199">
        <v>55.5</v>
      </c>
      <c r="H449" s="33"/>
    </row>
    <row r="450" spans="2:8" s="1" customFormat="1" ht="16.8" customHeight="1">
      <c r="B450" s="33"/>
      <c r="C450" s="198" t="s">
        <v>415</v>
      </c>
      <c r="D450" s="198" t="s">
        <v>3091</v>
      </c>
      <c r="E450" s="17" t="s">
        <v>267</v>
      </c>
      <c r="F450" s="199">
        <v>55.5</v>
      </c>
      <c r="H450" s="33"/>
    </row>
    <row r="451" spans="2:8" s="1" customFormat="1" ht="16.8" customHeight="1">
      <c r="B451" s="33"/>
      <c r="C451" s="198" t="s">
        <v>421</v>
      </c>
      <c r="D451" s="198" t="s">
        <v>3084</v>
      </c>
      <c r="E451" s="17" t="s">
        <v>225</v>
      </c>
      <c r="F451" s="199">
        <v>7.4930000000000003</v>
      </c>
      <c r="H451" s="33"/>
    </row>
    <row r="452" spans="2:8" s="1" customFormat="1" ht="16.8" customHeight="1">
      <c r="B452" s="33"/>
      <c r="C452" s="198" t="s">
        <v>1007</v>
      </c>
      <c r="D452" s="198" t="s">
        <v>3092</v>
      </c>
      <c r="E452" s="17" t="s">
        <v>267</v>
      </c>
      <c r="F452" s="199">
        <v>55.5</v>
      </c>
      <c r="H452" s="33"/>
    </row>
    <row r="453" spans="2:8" s="1" customFormat="1" ht="16.8" customHeight="1">
      <c r="B453" s="33"/>
      <c r="C453" s="198" t="s">
        <v>2957</v>
      </c>
      <c r="D453" s="198" t="s">
        <v>2958</v>
      </c>
      <c r="E453" s="17" t="s">
        <v>267</v>
      </c>
      <c r="F453" s="199">
        <v>57.164999999999999</v>
      </c>
      <c r="H453" s="33"/>
    </row>
    <row r="454" spans="2:8" s="1" customFormat="1" ht="16.8" customHeight="1">
      <c r="B454" s="33"/>
      <c r="C454" s="194" t="s">
        <v>2821</v>
      </c>
      <c r="D454" s="195" t="s">
        <v>2822</v>
      </c>
      <c r="E454" s="196" t="s">
        <v>253</v>
      </c>
      <c r="F454" s="197">
        <v>188.7</v>
      </c>
      <c r="H454" s="33"/>
    </row>
    <row r="455" spans="2:8" s="1" customFormat="1" ht="16.8" customHeight="1">
      <c r="B455" s="33"/>
      <c r="C455" s="198" t="s">
        <v>2821</v>
      </c>
      <c r="D455" s="198" t="s">
        <v>2884</v>
      </c>
      <c r="E455" s="17" t="s">
        <v>44</v>
      </c>
      <c r="F455" s="199">
        <v>188.7</v>
      </c>
      <c r="H455" s="33"/>
    </row>
    <row r="456" spans="2:8" s="1" customFormat="1" ht="16.8" customHeight="1">
      <c r="B456" s="33"/>
      <c r="C456" s="200" t="s">
        <v>3028</v>
      </c>
      <c r="H456" s="33"/>
    </row>
    <row r="457" spans="2:8" s="1" customFormat="1" ht="16.8" customHeight="1">
      <c r="B457" s="33"/>
      <c r="C457" s="198" t="s">
        <v>2880</v>
      </c>
      <c r="D457" s="198" t="s">
        <v>3089</v>
      </c>
      <c r="E457" s="17" t="s">
        <v>253</v>
      </c>
      <c r="F457" s="199">
        <v>188.7</v>
      </c>
      <c r="H457" s="33"/>
    </row>
    <row r="458" spans="2:8" s="1" customFormat="1" ht="16.8" customHeight="1">
      <c r="B458" s="33"/>
      <c r="C458" s="198" t="s">
        <v>2885</v>
      </c>
      <c r="D458" s="198" t="s">
        <v>3093</v>
      </c>
      <c r="E458" s="17" t="s">
        <v>253</v>
      </c>
      <c r="F458" s="199">
        <v>188.7</v>
      </c>
      <c r="H458" s="33"/>
    </row>
    <row r="459" spans="2:8" s="1" customFormat="1" ht="16.8" customHeight="1">
      <c r="B459" s="33"/>
      <c r="C459" s="194" t="s">
        <v>227</v>
      </c>
      <c r="D459" s="195" t="s">
        <v>2827</v>
      </c>
      <c r="E459" s="196" t="s">
        <v>225</v>
      </c>
      <c r="F459" s="197">
        <v>29.971</v>
      </c>
      <c r="H459" s="33"/>
    </row>
    <row r="460" spans="2:8" s="1" customFormat="1" ht="16.8" customHeight="1">
      <c r="B460" s="33"/>
      <c r="C460" s="198" t="s">
        <v>227</v>
      </c>
      <c r="D460" s="198" t="s">
        <v>2902</v>
      </c>
      <c r="E460" s="17" t="s">
        <v>44</v>
      </c>
      <c r="F460" s="199">
        <v>29.971</v>
      </c>
      <c r="H460" s="33"/>
    </row>
    <row r="461" spans="2:8" s="1" customFormat="1" ht="16.8" customHeight="1">
      <c r="B461" s="33"/>
      <c r="C461" s="200" t="s">
        <v>3028</v>
      </c>
      <c r="H461" s="33"/>
    </row>
    <row r="462" spans="2:8" s="1" customFormat="1" ht="16.8" customHeight="1">
      <c r="B462" s="33"/>
      <c r="C462" s="198" t="s">
        <v>369</v>
      </c>
      <c r="D462" s="198" t="s">
        <v>3029</v>
      </c>
      <c r="E462" s="17" t="s">
        <v>225</v>
      </c>
      <c r="F462" s="199">
        <v>29.971</v>
      </c>
      <c r="H462" s="33"/>
    </row>
    <row r="463" spans="2:8" s="1" customFormat="1" ht="16.8" customHeight="1">
      <c r="B463" s="33"/>
      <c r="C463" s="198" t="s">
        <v>2894</v>
      </c>
      <c r="D463" s="198" t="s">
        <v>3094</v>
      </c>
      <c r="E463" s="17" t="s">
        <v>225</v>
      </c>
      <c r="F463" s="199">
        <v>29.971</v>
      </c>
      <c r="H463" s="33"/>
    </row>
    <row r="464" spans="2:8" s="1" customFormat="1" ht="16.8" customHeight="1">
      <c r="B464" s="33"/>
      <c r="C464" s="198" t="s">
        <v>363</v>
      </c>
      <c r="D464" s="198" t="s">
        <v>3033</v>
      </c>
      <c r="E464" s="17" t="s">
        <v>365</v>
      </c>
      <c r="F464" s="199">
        <v>59.942</v>
      </c>
      <c r="H464" s="33"/>
    </row>
    <row r="465" spans="2:8" s="1" customFormat="1" ht="16.8" customHeight="1">
      <c r="B465" s="33"/>
      <c r="C465" s="194" t="s">
        <v>2807</v>
      </c>
      <c r="D465" s="195" t="s">
        <v>2808</v>
      </c>
      <c r="E465" s="196" t="s">
        <v>253</v>
      </c>
      <c r="F465" s="197">
        <v>13.5</v>
      </c>
      <c r="H465" s="33"/>
    </row>
    <row r="466" spans="2:8" s="1" customFormat="1" ht="16.8" customHeight="1">
      <c r="B466" s="33"/>
      <c r="C466" s="198" t="s">
        <v>44</v>
      </c>
      <c r="D466" s="198" t="s">
        <v>2845</v>
      </c>
      <c r="E466" s="17" t="s">
        <v>44</v>
      </c>
      <c r="F466" s="199">
        <v>12.15</v>
      </c>
      <c r="H466" s="33"/>
    </row>
    <row r="467" spans="2:8" s="1" customFormat="1" ht="16.8" customHeight="1">
      <c r="B467" s="33"/>
      <c r="C467" s="198" t="s">
        <v>44</v>
      </c>
      <c r="D467" s="198" t="s">
        <v>2846</v>
      </c>
      <c r="E467" s="17" t="s">
        <v>44</v>
      </c>
      <c r="F467" s="199">
        <v>1.35</v>
      </c>
      <c r="H467" s="33"/>
    </row>
    <row r="468" spans="2:8" s="1" customFormat="1" ht="16.8" customHeight="1">
      <c r="B468" s="33"/>
      <c r="C468" s="198" t="s">
        <v>2807</v>
      </c>
      <c r="D468" s="198" t="s">
        <v>264</v>
      </c>
      <c r="E468" s="17" t="s">
        <v>44</v>
      </c>
      <c r="F468" s="199">
        <v>13.5</v>
      </c>
      <c r="H468" s="33"/>
    </row>
    <row r="469" spans="2:8" s="1" customFormat="1" ht="16.8" customHeight="1">
      <c r="B469" s="33"/>
      <c r="C469" s="200" t="s">
        <v>3028</v>
      </c>
      <c r="H469" s="33"/>
    </row>
    <row r="470" spans="2:8" s="1" customFormat="1" ht="16.8" customHeight="1">
      <c r="B470" s="33"/>
      <c r="C470" s="198" t="s">
        <v>1068</v>
      </c>
      <c r="D470" s="198" t="s">
        <v>3043</v>
      </c>
      <c r="E470" s="17" t="s">
        <v>253</v>
      </c>
      <c r="F470" s="199">
        <v>13.5</v>
      </c>
      <c r="H470" s="33"/>
    </row>
    <row r="471" spans="2:8" s="1" customFormat="1" ht="16.8" customHeight="1">
      <c r="B471" s="33"/>
      <c r="C471" s="198" t="s">
        <v>2933</v>
      </c>
      <c r="D471" s="198" t="s">
        <v>3095</v>
      </c>
      <c r="E471" s="17" t="s">
        <v>253</v>
      </c>
      <c r="F471" s="199">
        <v>13.5</v>
      </c>
      <c r="H471" s="33"/>
    </row>
    <row r="472" spans="2:8" s="1" customFormat="1" ht="16.8" customHeight="1">
      <c r="B472" s="33"/>
      <c r="C472" s="198" t="s">
        <v>597</v>
      </c>
      <c r="D472" s="198" t="s">
        <v>3074</v>
      </c>
      <c r="E472" s="17" t="s">
        <v>365</v>
      </c>
      <c r="F472" s="199">
        <v>7.5650000000000004</v>
      </c>
      <c r="H472" s="33"/>
    </row>
    <row r="473" spans="2:8" s="1" customFormat="1" ht="16.8" customHeight="1">
      <c r="B473" s="33"/>
      <c r="C473" s="198" t="s">
        <v>603</v>
      </c>
      <c r="D473" s="198" t="s">
        <v>3075</v>
      </c>
      <c r="E473" s="17" t="s">
        <v>365</v>
      </c>
      <c r="F473" s="199">
        <v>30.26</v>
      </c>
      <c r="H473" s="33"/>
    </row>
    <row r="474" spans="2:8" s="1" customFormat="1" ht="16.8" customHeight="1">
      <c r="B474" s="33"/>
      <c r="C474" s="198" t="s">
        <v>609</v>
      </c>
      <c r="D474" s="198" t="s">
        <v>3065</v>
      </c>
      <c r="E474" s="17" t="s">
        <v>365</v>
      </c>
      <c r="F474" s="199">
        <v>6.7229999999999999</v>
      </c>
      <c r="H474" s="33"/>
    </row>
    <row r="475" spans="2:8" s="1" customFormat="1" ht="16.8" customHeight="1">
      <c r="B475" s="33"/>
      <c r="C475" s="194" t="s">
        <v>2825</v>
      </c>
      <c r="D475" s="195" t="s">
        <v>233</v>
      </c>
      <c r="E475" s="196" t="s">
        <v>225</v>
      </c>
      <c r="F475" s="197">
        <v>54.944000000000003</v>
      </c>
      <c r="H475" s="33"/>
    </row>
    <row r="476" spans="2:8" s="1" customFormat="1" ht="16.8" customHeight="1">
      <c r="B476" s="33"/>
      <c r="C476" s="198" t="s">
        <v>2825</v>
      </c>
      <c r="D476" s="198" t="s">
        <v>2904</v>
      </c>
      <c r="E476" s="17" t="s">
        <v>44</v>
      </c>
      <c r="F476" s="199">
        <v>54.944000000000003</v>
      </c>
      <c r="H476" s="33"/>
    </row>
    <row r="477" spans="2:8" s="1" customFormat="1" ht="16.8" customHeight="1">
      <c r="B477" s="33"/>
      <c r="C477" s="200" t="s">
        <v>3028</v>
      </c>
      <c r="H477" s="33"/>
    </row>
    <row r="478" spans="2:8" s="1" customFormat="1" ht="16.8" customHeight="1">
      <c r="B478" s="33"/>
      <c r="C478" s="198" t="s">
        <v>376</v>
      </c>
      <c r="D478" s="198" t="s">
        <v>3037</v>
      </c>
      <c r="E478" s="17" t="s">
        <v>225</v>
      </c>
      <c r="F478" s="199">
        <v>54.944000000000003</v>
      </c>
      <c r="H478" s="33"/>
    </row>
    <row r="479" spans="2:8" s="1" customFormat="1" ht="16.8" customHeight="1">
      <c r="B479" s="33"/>
      <c r="C479" s="198" t="s">
        <v>2889</v>
      </c>
      <c r="D479" s="198" t="s">
        <v>3096</v>
      </c>
      <c r="E479" s="17" t="s">
        <v>225</v>
      </c>
      <c r="F479" s="199">
        <v>109.88800000000001</v>
      </c>
      <c r="H479" s="33"/>
    </row>
    <row r="480" spans="2:8" s="1" customFormat="1" ht="16.8" customHeight="1">
      <c r="B480" s="33"/>
      <c r="C480" s="198" t="s">
        <v>357</v>
      </c>
      <c r="D480" s="198" t="s">
        <v>3032</v>
      </c>
      <c r="E480" s="17" t="s">
        <v>225</v>
      </c>
      <c r="F480" s="199">
        <v>54.944000000000003</v>
      </c>
      <c r="H480" s="33"/>
    </row>
    <row r="481" spans="2:8" s="1" customFormat="1" ht="16.8" customHeight="1">
      <c r="B481" s="33"/>
      <c r="C481" s="198" t="s">
        <v>369</v>
      </c>
      <c r="D481" s="198" t="s">
        <v>3029</v>
      </c>
      <c r="E481" s="17" t="s">
        <v>225</v>
      </c>
      <c r="F481" s="199">
        <v>29.971</v>
      </c>
      <c r="H481" s="33"/>
    </row>
    <row r="482" spans="2:8" s="1" customFormat="1" ht="16.8" customHeight="1">
      <c r="B482" s="33"/>
      <c r="C482" s="194" t="s">
        <v>2834</v>
      </c>
      <c r="D482" s="195" t="s">
        <v>2835</v>
      </c>
      <c r="E482" s="196" t="s">
        <v>253</v>
      </c>
      <c r="F482" s="197">
        <v>6</v>
      </c>
      <c r="H482" s="33"/>
    </row>
    <row r="483" spans="2:8" s="1" customFormat="1" ht="16.8" customHeight="1">
      <c r="B483" s="33"/>
      <c r="C483" s="198" t="s">
        <v>2834</v>
      </c>
      <c r="D483" s="198" t="s">
        <v>2840</v>
      </c>
      <c r="E483" s="17" t="s">
        <v>44</v>
      </c>
      <c r="F483" s="199">
        <v>6</v>
      </c>
      <c r="H483" s="33"/>
    </row>
    <row r="484" spans="2:8" s="1" customFormat="1" ht="16.8" customHeight="1">
      <c r="B484" s="33"/>
      <c r="C484" s="200" t="s">
        <v>3028</v>
      </c>
      <c r="H484" s="33"/>
    </row>
    <row r="485" spans="2:8" s="1" customFormat="1" ht="16.8" customHeight="1">
      <c r="B485" s="33"/>
      <c r="C485" s="198" t="s">
        <v>2836</v>
      </c>
      <c r="D485" s="198" t="s">
        <v>3097</v>
      </c>
      <c r="E485" s="17" t="s">
        <v>253</v>
      </c>
      <c r="F485" s="199">
        <v>6</v>
      </c>
      <c r="H485" s="33"/>
    </row>
    <row r="486" spans="2:8" s="1" customFormat="1" ht="16.8" customHeight="1">
      <c r="B486" s="33"/>
      <c r="C486" s="198" t="s">
        <v>2929</v>
      </c>
      <c r="D486" s="198" t="s">
        <v>3077</v>
      </c>
      <c r="E486" s="17" t="s">
        <v>253</v>
      </c>
      <c r="F486" s="199">
        <v>7.35</v>
      </c>
      <c r="H486" s="33"/>
    </row>
    <row r="487" spans="2:8" s="1" customFormat="1" ht="16.8" customHeight="1">
      <c r="B487" s="33"/>
      <c r="C487" s="198" t="s">
        <v>2947</v>
      </c>
      <c r="D487" s="198" t="s">
        <v>3098</v>
      </c>
      <c r="E487" s="17" t="s">
        <v>253</v>
      </c>
      <c r="F487" s="199">
        <v>6</v>
      </c>
      <c r="H487" s="33"/>
    </row>
    <row r="488" spans="2:8" s="1" customFormat="1" ht="16.8" customHeight="1">
      <c r="B488" s="33"/>
      <c r="C488" s="198" t="s">
        <v>3000</v>
      </c>
      <c r="D488" s="198" t="s">
        <v>3099</v>
      </c>
      <c r="E488" s="17" t="s">
        <v>253</v>
      </c>
      <c r="F488" s="199">
        <v>6</v>
      </c>
      <c r="H488" s="33"/>
    </row>
    <row r="489" spans="2:8" s="1" customFormat="1" ht="16.8" customHeight="1">
      <c r="B489" s="33"/>
      <c r="C489" s="194" t="s">
        <v>2816</v>
      </c>
      <c r="D489" s="195" t="s">
        <v>2817</v>
      </c>
      <c r="E489" s="196" t="s">
        <v>253</v>
      </c>
      <c r="F489" s="197">
        <v>48</v>
      </c>
      <c r="H489" s="33"/>
    </row>
    <row r="490" spans="2:8" s="1" customFormat="1" ht="16.8" customHeight="1">
      <c r="B490" s="33"/>
      <c r="C490" s="198" t="s">
        <v>44</v>
      </c>
      <c r="D490" s="198" t="s">
        <v>2865</v>
      </c>
      <c r="E490" s="17" t="s">
        <v>44</v>
      </c>
      <c r="F490" s="199">
        <v>45</v>
      </c>
      <c r="H490" s="33"/>
    </row>
    <row r="491" spans="2:8" s="1" customFormat="1" ht="16.8" customHeight="1">
      <c r="B491" s="33"/>
      <c r="C491" s="198" t="s">
        <v>44</v>
      </c>
      <c r="D491" s="198" t="s">
        <v>2866</v>
      </c>
      <c r="E491" s="17" t="s">
        <v>44</v>
      </c>
      <c r="F491" s="199">
        <v>3</v>
      </c>
      <c r="H491" s="33"/>
    </row>
    <row r="492" spans="2:8" s="1" customFormat="1" ht="16.8" customHeight="1">
      <c r="B492" s="33"/>
      <c r="C492" s="198" t="s">
        <v>2816</v>
      </c>
      <c r="D492" s="198" t="s">
        <v>264</v>
      </c>
      <c r="E492" s="17" t="s">
        <v>44</v>
      </c>
      <c r="F492" s="199">
        <v>48</v>
      </c>
      <c r="H492" s="33"/>
    </row>
    <row r="493" spans="2:8" s="1" customFormat="1" ht="16.8" customHeight="1">
      <c r="B493" s="33"/>
      <c r="C493" s="200" t="s">
        <v>3028</v>
      </c>
      <c r="H493" s="33"/>
    </row>
    <row r="494" spans="2:8" s="1" customFormat="1" ht="16.8" customHeight="1">
      <c r="B494" s="33"/>
      <c r="C494" s="198" t="s">
        <v>2861</v>
      </c>
      <c r="D494" s="198" t="s">
        <v>3100</v>
      </c>
      <c r="E494" s="17" t="s">
        <v>253</v>
      </c>
      <c r="F494" s="199">
        <v>48</v>
      </c>
      <c r="H494" s="33"/>
    </row>
    <row r="495" spans="2:8" s="1" customFormat="1" ht="16.8" customHeight="1">
      <c r="B495" s="33"/>
      <c r="C495" s="198" t="s">
        <v>1178</v>
      </c>
      <c r="D495" s="198" t="s">
        <v>3101</v>
      </c>
      <c r="E495" s="17" t="s">
        <v>253</v>
      </c>
      <c r="F495" s="199">
        <v>48</v>
      </c>
      <c r="H495" s="33"/>
    </row>
    <row r="496" spans="2:8" s="1" customFormat="1" ht="16.8" customHeight="1">
      <c r="B496" s="33"/>
      <c r="C496" s="198" t="s">
        <v>1183</v>
      </c>
      <c r="D496" s="198" t="s">
        <v>3102</v>
      </c>
      <c r="E496" s="17" t="s">
        <v>253</v>
      </c>
      <c r="F496" s="199">
        <v>48</v>
      </c>
      <c r="H496" s="33"/>
    </row>
    <row r="497" spans="2:8" s="1" customFormat="1" ht="7.35" customHeight="1">
      <c r="B497" s="42"/>
      <c r="C497" s="43"/>
      <c r="D497" s="43"/>
      <c r="E497" s="43"/>
      <c r="F497" s="43"/>
      <c r="G497" s="43"/>
      <c r="H497" s="33"/>
    </row>
    <row r="498" spans="2:8" s="1" customFormat="1" ht="10.199999999999999"/>
  </sheetData>
  <sheetProtection algorithmName="SHA-512" hashValue="+X06asb0tszfv8EJf9UlEykq2d21spPSTyHubR59cDdEogA3+cRch0qDxhte6s1HOZhscUPU1z/S//Mh911CGg==" saltValue="lMxXnakTDzF+AknI4KU97nAGRG9pL6TPJFH1+oMV8WTRt/C0R/fG5AuJ/rNj/kYlV1PV6W18g3gkdXYEPPX0w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4.4"/>
  <cols>
    <col min="1" max="1" width="8.28515625" style="201" customWidth="1"/>
    <col min="2" max="2" width="1.7109375" style="201" customWidth="1"/>
    <col min="3" max="4" width="5" style="201" customWidth="1"/>
    <col min="5" max="5" width="11.7109375" style="201" customWidth="1"/>
    <col min="6" max="6" width="9.140625" style="201" customWidth="1"/>
    <col min="7" max="7" width="5" style="201" customWidth="1"/>
    <col min="8" max="8" width="77.85546875" style="201" customWidth="1"/>
    <col min="9" max="10" width="20" style="201" customWidth="1"/>
    <col min="11" max="11" width="1.7109375" style="201" customWidth="1"/>
  </cols>
  <sheetData>
    <row r="1" spans="2:11" customFormat="1" ht="37.5" customHeight="1"/>
    <row r="2" spans="2:1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5" customFormat="1" ht="45" customHeight="1">
      <c r="B3" s="205"/>
      <c r="C3" s="333" t="s">
        <v>3103</v>
      </c>
      <c r="D3" s="333"/>
      <c r="E3" s="333"/>
      <c r="F3" s="333"/>
      <c r="G3" s="333"/>
      <c r="H3" s="333"/>
      <c r="I3" s="333"/>
      <c r="J3" s="333"/>
      <c r="K3" s="206"/>
    </row>
    <row r="4" spans="2:11" customFormat="1" ht="25.5" customHeight="1">
      <c r="B4" s="207"/>
      <c r="C4" s="332" t="s">
        <v>3104</v>
      </c>
      <c r="D4" s="332"/>
      <c r="E4" s="332"/>
      <c r="F4" s="332"/>
      <c r="G4" s="332"/>
      <c r="H4" s="332"/>
      <c r="I4" s="332"/>
      <c r="J4" s="332"/>
      <c r="K4" s="208"/>
    </row>
    <row r="5" spans="2:11" customFormat="1" ht="5.25" customHeight="1">
      <c r="B5" s="207"/>
      <c r="C5" s="209"/>
      <c r="D5" s="209"/>
      <c r="E5" s="209"/>
      <c r="F5" s="209"/>
      <c r="G5" s="209"/>
      <c r="H5" s="209"/>
      <c r="I5" s="209"/>
      <c r="J5" s="209"/>
      <c r="K5" s="208"/>
    </row>
    <row r="6" spans="2:11" customFormat="1" ht="15" customHeight="1">
      <c r="B6" s="207"/>
      <c r="C6" s="331" t="s">
        <v>3105</v>
      </c>
      <c r="D6" s="331"/>
      <c r="E6" s="331"/>
      <c r="F6" s="331"/>
      <c r="G6" s="331"/>
      <c r="H6" s="331"/>
      <c r="I6" s="331"/>
      <c r="J6" s="331"/>
      <c r="K6" s="208"/>
    </row>
    <row r="7" spans="2:11" customFormat="1" ht="15" customHeight="1">
      <c r="B7" s="211"/>
      <c r="C7" s="331" t="s">
        <v>3106</v>
      </c>
      <c r="D7" s="331"/>
      <c r="E7" s="331"/>
      <c r="F7" s="331"/>
      <c r="G7" s="331"/>
      <c r="H7" s="331"/>
      <c r="I7" s="331"/>
      <c r="J7" s="331"/>
      <c r="K7" s="208"/>
    </row>
    <row r="8" spans="2:11" customFormat="1" ht="12.75" customHeight="1">
      <c r="B8" s="211"/>
      <c r="C8" s="210"/>
      <c r="D8" s="210"/>
      <c r="E8" s="210"/>
      <c r="F8" s="210"/>
      <c r="G8" s="210"/>
      <c r="H8" s="210"/>
      <c r="I8" s="210"/>
      <c r="J8" s="210"/>
      <c r="K8" s="208"/>
    </row>
    <row r="9" spans="2:11" customFormat="1" ht="15" customHeight="1">
      <c r="B9" s="211"/>
      <c r="C9" s="331" t="s">
        <v>3107</v>
      </c>
      <c r="D9" s="331"/>
      <c r="E9" s="331"/>
      <c r="F9" s="331"/>
      <c r="G9" s="331"/>
      <c r="H9" s="331"/>
      <c r="I9" s="331"/>
      <c r="J9" s="331"/>
      <c r="K9" s="208"/>
    </row>
    <row r="10" spans="2:11" customFormat="1" ht="15" customHeight="1">
      <c r="B10" s="211"/>
      <c r="C10" s="210"/>
      <c r="D10" s="331" t="s">
        <v>3108</v>
      </c>
      <c r="E10" s="331"/>
      <c r="F10" s="331"/>
      <c r="G10" s="331"/>
      <c r="H10" s="331"/>
      <c r="I10" s="331"/>
      <c r="J10" s="331"/>
      <c r="K10" s="208"/>
    </row>
    <row r="11" spans="2:11" customFormat="1" ht="15" customHeight="1">
      <c r="B11" s="211"/>
      <c r="C11" s="212"/>
      <c r="D11" s="331" t="s">
        <v>3109</v>
      </c>
      <c r="E11" s="331"/>
      <c r="F11" s="331"/>
      <c r="G11" s="331"/>
      <c r="H11" s="331"/>
      <c r="I11" s="331"/>
      <c r="J11" s="331"/>
      <c r="K11" s="208"/>
    </row>
    <row r="12" spans="2:11" customFormat="1" ht="15" customHeight="1">
      <c r="B12" s="211"/>
      <c r="C12" s="212"/>
      <c r="D12" s="210"/>
      <c r="E12" s="210"/>
      <c r="F12" s="210"/>
      <c r="G12" s="210"/>
      <c r="H12" s="210"/>
      <c r="I12" s="210"/>
      <c r="J12" s="210"/>
      <c r="K12" s="208"/>
    </row>
    <row r="13" spans="2:11" customFormat="1" ht="15" customHeight="1">
      <c r="B13" s="211"/>
      <c r="C13" s="212"/>
      <c r="D13" s="213" t="s">
        <v>3110</v>
      </c>
      <c r="E13" s="210"/>
      <c r="F13" s="210"/>
      <c r="G13" s="210"/>
      <c r="H13" s="210"/>
      <c r="I13" s="210"/>
      <c r="J13" s="210"/>
      <c r="K13" s="208"/>
    </row>
    <row r="14" spans="2:11" customFormat="1" ht="12.75" customHeight="1">
      <c r="B14" s="211"/>
      <c r="C14" s="212"/>
      <c r="D14" s="212"/>
      <c r="E14" s="212"/>
      <c r="F14" s="212"/>
      <c r="G14" s="212"/>
      <c r="H14" s="212"/>
      <c r="I14" s="212"/>
      <c r="J14" s="212"/>
      <c r="K14" s="208"/>
    </row>
    <row r="15" spans="2:11" customFormat="1" ht="15" customHeight="1">
      <c r="B15" s="211"/>
      <c r="C15" s="212"/>
      <c r="D15" s="331" t="s">
        <v>3111</v>
      </c>
      <c r="E15" s="331"/>
      <c r="F15" s="331"/>
      <c r="G15" s="331"/>
      <c r="H15" s="331"/>
      <c r="I15" s="331"/>
      <c r="J15" s="331"/>
      <c r="K15" s="208"/>
    </row>
    <row r="16" spans="2:11" customFormat="1" ht="15" customHeight="1">
      <c r="B16" s="211"/>
      <c r="C16" s="212"/>
      <c r="D16" s="331" t="s">
        <v>3112</v>
      </c>
      <c r="E16" s="331"/>
      <c r="F16" s="331"/>
      <c r="G16" s="331"/>
      <c r="H16" s="331"/>
      <c r="I16" s="331"/>
      <c r="J16" s="331"/>
      <c r="K16" s="208"/>
    </row>
    <row r="17" spans="2:11" customFormat="1" ht="15" customHeight="1">
      <c r="B17" s="211"/>
      <c r="C17" s="212"/>
      <c r="D17" s="331" t="s">
        <v>3113</v>
      </c>
      <c r="E17" s="331"/>
      <c r="F17" s="331"/>
      <c r="G17" s="331"/>
      <c r="H17" s="331"/>
      <c r="I17" s="331"/>
      <c r="J17" s="331"/>
      <c r="K17" s="208"/>
    </row>
    <row r="18" spans="2:11" customFormat="1" ht="15" customHeight="1">
      <c r="B18" s="211"/>
      <c r="C18" s="212"/>
      <c r="D18" s="212"/>
      <c r="E18" s="214" t="s">
        <v>95</v>
      </c>
      <c r="F18" s="331" t="s">
        <v>3114</v>
      </c>
      <c r="G18" s="331"/>
      <c r="H18" s="331"/>
      <c r="I18" s="331"/>
      <c r="J18" s="331"/>
      <c r="K18" s="208"/>
    </row>
    <row r="19" spans="2:11" customFormat="1" ht="15" customHeight="1">
      <c r="B19" s="211"/>
      <c r="C19" s="212"/>
      <c r="D19" s="212"/>
      <c r="E19" s="214" t="s">
        <v>3115</v>
      </c>
      <c r="F19" s="331" t="s">
        <v>3116</v>
      </c>
      <c r="G19" s="331"/>
      <c r="H19" s="331"/>
      <c r="I19" s="331"/>
      <c r="J19" s="331"/>
      <c r="K19" s="208"/>
    </row>
    <row r="20" spans="2:11" customFormat="1" ht="15" customHeight="1">
      <c r="B20" s="211"/>
      <c r="C20" s="212"/>
      <c r="D20" s="212"/>
      <c r="E20" s="214" t="s">
        <v>3117</v>
      </c>
      <c r="F20" s="331" t="s">
        <v>3118</v>
      </c>
      <c r="G20" s="331"/>
      <c r="H20" s="331"/>
      <c r="I20" s="331"/>
      <c r="J20" s="331"/>
      <c r="K20" s="208"/>
    </row>
    <row r="21" spans="2:11" customFormat="1" ht="15" customHeight="1">
      <c r="B21" s="211"/>
      <c r="C21" s="212"/>
      <c r="D21" s="212"/>
      <c r="E21" s="214" t="s">
        <v>89</v>
      </c>
      <c r="F21" s="331" t="s">
        <v>3119</v>
      </c>
      <c r="G21" s="331"/>
      <c r="H21" s="331"/>
      <c r="I21" s="331"/>
      <c r="J21" s="331"/>
      <c r="K21" s="208"/>
    </row>
    <row r="22" spans="2:11" customFormat="1" ht="15" customHeight="1">
      <c r="B22" s="211"/>
      <c r="C22" s="212"/>
      <c r="D22" s="212"/>
      <c r="E22" s="214" t="s">
        <v>3120</v>
      </c>
      <c r="F22" s="331" t="s">
        <v>3121</v>
      </c>
      <c r="G22" s="331"/>
      <c r="H22" s="331"/>
      <c r="I22" s="331"/>
      <c r="J22" s="331"/>
      <c r="K22" s="208"/>
    </row>
    <row r="23" spans="2:11" customFormat="1" ht="15" customHeight="1">
      <c r="B23" s="211"/>
      <c r="C23" s="212"/>
      <c r="D23" s="212"/>
      <c r="E23" s="214" t="s">
        <v>100</v>
      </c>
      <c r="F23" s="331" t="s">
        <v>3122</v>
      </c>
      <c r="G23" s="331"/>
      <c r="H23" s="331"/>
      <c r="I23" s="331"/>
      <c r="J23" s="331"/>
      <c r="K23" s="208"/>
    </row>
    <row r="24" spans="2:11" customFormat="1" ht="12.75" customHeight="1">
      <c r="B24" s="211"/>
      <c r="C24" s="212"/>
      <c r="D24" s="212"/>
      <c r="E24" s="212"/>
      <c r="F24" s="212"/>
      <c r="G24" s="212"/>
      <c r="H24" s="212"/>
      <c r="I24" s="212"/>
      <c r="J24" s="212"/>
      <c r="K24" s="208"/>
    </row>
    <row r="25" spans="2:11" customFormat="1" ht="15" customHeight="1">
      <c r="B25" s="211"/>
      <c r="C25" s="331" t="s">
        <v>3123</v>
      </c>
      <c r="D25" s="331"/>
      <c r="E25" s="331"/>
      <c r="F25" s="331"/>
      <c r="G25" s="331"/>
      <c r="H25" s="331"/>
      <c r="I25" s="331"/>
      <c r="J25" s="331"/>
      <c r="K25" s="208"/>
    </row>
    <row r="26" spans="2:11" customFormat="1" ht="15" customHeight="1">
      <c r="B26" s="211"/>
      <c r="C26" s="331" t="s">
        <v>3124</v>
      </c>
      <c r="D26" s="331"/>
      <c r="E26" s="331"/>
      <c r="F26" s="331"/>
      <c r="G26" s="331"/>
      <c r="H26" s="331"/>
      <c r="I26" s="331"/>
      <c r="J26" s="331"/>
      <c r="K26" s="208"/>
    </row>
    <row r="27" spans="2:11" customFormat="1" ht="15" customHeight="1">
      <c r="B27" s="211"/>
      <c r="C27" s="210"/>
      <c r="D27" s="331" t="s">
        <v>3125</v>
      </c>
      <c r="E27" s="331"/>
      <c r="F27" s="331"/>
      <c r="G27" s="331"/>
      <c r="H27" s="331"/>
      <c r="I27" s="331"/>
      <c r="J27" s="331"/>
      <c r="K27" s="208"/>
    </row>
    <row r="28" spans="2:11" customFormat="1" ht="15" customHeight="1">
      <c r="B28" s="211"/>
      <c r="C28" s="212"/>
      <c r="D28" s="331" t="s">
        <v>3126</v>
      </c>
      <c r="E28" s="331"/>
      <c r="F28" s="331"/>
      <c r="G28" s="331"/>
      <c r="H28" s="331"/>
      <c r="I28" s="331"/>
      <c r="J28" s="331"/>
      <c r="K28" s="208"/>
    </row>
    <row r="29" spans="2:11" customFormat="1" ht="12.75" customHeight="1">
      <c r="B29" s="211"/>
      <c r="C29" s="212"/>
      <c r="D29" s="212"/>
      <c r="E29" s="212"/>
      <c r="F29" s="212"/>
      <c r="G29" s="212"/>
      <c r="H29" s="212"/>
      <c r="I29" s="212"/>
      <c r="J29" s="212"/>
      <c r="K29" s="208"/>
    </row>
    <row r="30" spans="2:11" customFormat="1" ht="15" customHeight="1">
      <c r="B30" s="211"/>
      <c r="C30" s="212"/>
      <c r="D30" s="331" t="s">
        <v>3127</v>
      </c>
      <c r="E30" s="331"/>
      <c r="F30" s="331"/>
      <c r="G30" s="331"/>
      <c r="H30" s="331"/>
      <c r="I30" s="331"/>
      <c r="J30" s="331"/>
      <c r="K30" s="208"/>
    </row>
    <row r="31" spans="2:11" customFormat="1" ht="15" customHeight="1">
      <c r="B31" s="211"/>
      <c r="C31" s="212"/>
      <c r="D31" s="331" t="s">
        <v>3128</v>
      </c>
      <c r="E31" s="331"/>
      <c r="F31" s="331"/>
      <c r="G31" s="331"/>
      <c r="H31" s="331"/>
      <c r="I31" s="331"/>
      <c r="J31" s="331"/>
      <c r="K31" s="208"/>
    </row>
    <row r="32" spans="2:11" customFormat="1" ht="12.75" customHeight="1">
      <c r="B32" s="211"/>
      <c r="C32" s="212"/>
      <c r="D32" s="212"/>
      <c r="E32" s="212"/>
      <c r="F32" s="212"/>
      <c r="G32" s="212"/>
      <c r="H32" s="212"/>
      <c r="I32" s="212"/>
      <c r="J32" s="212"/>
      <c r="K32" s="208"/>
    </row>
    <row r="33" spans="2:11" customFormat="1" ht="15" customHeight="1">
      <c r="B33" s="211"/>
      <c r="C33" s="212"/>
      <c r="D33" s="331" t="s">
        <v>3129</v>
      </c>
      <c r="E33" s="331"/>
      <c r="F33" s="331"/>
      <c r="G33" s="331"/>
      <c r="H33" s="331"/>
      <c r="I33" s="331"/>
      <c r="J33" s="331"/>
      <c r="K33" s="208"/>
    </row>
    <row r="34" spans="2:11" customFormat="1" ht="15" customHeight="1">
      <c r="B34" s="211"/>
      <c r="C34" s="212"/>
      <c r="D34" s="331" t="s">
        <v>3130</v>
      </c>
      <c r="E34" s="331"/>
      <c r="F34" s="331"/>
      <c r="G34" s="331"/>
      <c r="H34" s="331"/>
      <c r="I34" s="331"/>
      <c r="J34" s="331"/>
      <c r="K34" s="208"/>
    </row>
    <row r="35" spans="2:11" customFormat="1" ht="15" customHeight="1">
      <c r="B35" s="211"/>
      <c r="C35" s="212"/>
      <c r="D35" s="331" t="s">
        <v>3131</v>
      </c>
      <c r="E35" s="331"/>
      <c r="F35" s="331"/>
      <c r="G35" s="331"/>
      <c r="H35" s="331"/>
      <c r="I35" s="331"/>
      <c r="J35" s="331"/>
      <c r="K35" s="208"/>
    </row>
    <row r="36" spans="2:11" customFormat="1" ht="15" customHeight="1">
      <c r="B36" s="211"/>
      <c r="C36" s="212"/>
      <c r="D36" s="210"/>
      <c r="E36" s="213" t="s">
        <v>154</v>
      </c>
      <c r="F36" s="210"/>
      <c r="G36" s="331" t="s">
        <v>3132</v>
      </c>
      <c r="H36" s="331"/>
      <c r="I36" s="331"/>
      <c r="J36" s="331"/>
      <c r="K36" s="208"/>
    </row>
    <row r="37" spans="2:11" customFormat="1" ht="30.75" customHeight="1">
      <c r="B37" s="211"/>
      <c r="C37" s="212"/>
      <c r="D37" s="210"/>
      <c r="E37" s="213" t="s">
        <v>3133</v>
      </c>
      <c r="F37" s="210"/>
      <c r="G37" s="331" t="s">
        <v>3134</v>
      </c>
      <c r="H37" s="331"/>
      <c r="I37" s="331"/>
      <c r="J37" s="331"/>
      <c r="K37" s="208"/>
    </row>
    <row r="38" spans="2:11" customFormat="1" ht="15" customHeight="1">
      <c r="B38" s="211"/>
      <c r="C38" s="212"/>
      <c r="D38" s="210"/>
      <c r="E38" s="213" t="s">
        <v>63</v>
      </c>
      <c r="F38" s="210"/>
      <c r="G38" s="331" t="s">
        <v>3135</v>
      </c>
      <c r="H38" s="331"/>
      <c r="I38" s="331"/>
      <c r="J38" s="331"/>
      <c r="K38" s="208"/>
    </row>
    <row r="39" spans="2:11" customFormat="1" ht="15" customHeight="1">
      <c r="B39" s="211"/>
      <c r="C39" s="212"/>
      <c r="D39" s="210"/>
      <c r="E39" s="213" t="s">
        <v>64</v>
      </c>
      <c r="F39" s="210"/>
      <c r="G39" s="331" t="s">
        <v>3136</v>
      </c>
      <c r="H39" s="331"/>
      <c r="I39" s="331"/>
      <c r="J39" s="331"/>
      <c r="K39" s="208"/>
    </row>
    <row r="40" spans="2:11" customFormat="1" ht="15" customHeight="1">
      <c r="B40" s="211"/>
      <c r="C40" s="212"/>
      <c r="D40" s="210"/>
      <c r="E40" s="213" t="s">
        <v>155</v>
      </c>
      <c r="F40" s="210"/>
      <c r="G40" s="331" t="s">
        <v>3137</v>
      </c>
      <c r="H40" s="331"/>
      <c r="I40" s="331"/>
      <c r="J40" s="331"/>
      <c r="K40" s="208"/>
    </row>
    <row r="41" spans="2:11" customFormat="1" ht="15" customHeight="1">
      <c r="B41" s="211"/>
      <c r="C41" s="212"/>
      <c r="D41" s="210"/>
      <c r="E41" s="213" t="s">
        <v>156</v>
      </c>
      <c r="F41" s="210"/>
      <c r="G41" s="331" t="s">
        <v>3138</v>
      </c>
      <c r="H41" s="331"/>
      <c r="I41" s="331"/>
      <c r="J41" s="331"/>
      <c r="K41" s="208"/>
    </row>
    <row r="42" spans="2:11" customFormat="1" ht="15" customHeight="1">
      <c r="B42" s="211"/>
      <c r="C42" s="212"/>
      <c r="D42" s="210"/>
      <c r="E42" s="213" t="s">
        <v>3139</v>
      </c>
      <c r="F42" s="210"/>
      <c r="G42" s="331" t="s">
        <v>3140</v>
      </c>
      <c r="H42" s="331"/>
      <c r="I42" s="331"/>
      <c r="J42" s="331"/>
      <c r="K42" s="208"/>
    </row>
    <row r="43" spans="2:11" customFormat="1" ht="15" customHeight="1">
      <c r="B43" s="211"/>
      <c r="C43" s="212"/>
      <c r="D43" s="210"/>
      <c r="E43" s="213"/>
      <c r="F43" s="210"/>
      <c r="G43" s="331" t="s">
        <v>3141</v>
      </c>
      <c r="H43" s="331"/>
      <c r="I43" s="331"/>
      <c r="J43" s="331"/>
      <c r="K43" s="208"/>
    </row>
    <row r="44" spans="2:11" customFormat="1" ht="15" customHeight="1">
      <c r="B44" s="211"/>
      <c r="C44" s="212"/>
      <c r="D44" s="210"/>
      <c r="E44" s="213" t="s">
        <v>3142</v>
      </c>
      <c r="F44" s="210"/>
      <c r="G44" s="331" t="s">
        <v>3143</v>
      </c>
      <c r="H44" s="331"/>
      <c r="I44" s="331"/>
      <c r="J44" s="331"/>
      <c r="K44" s="208"/>
    </row>
    <row r="45" spans="2:11" customFormat="1" ht="15" customHeight="1">
      <c r="B45" s="211"/>
      <c r="C45" s="212"/>
      <c r="D45" s="210"/>
      <c r="E45" s="213" t="s">
        <v>158</v>
      </c>
      <c r="F45" s="210"/>
      <c r="G45" s="331" t="s">
        <v>3144</v>
      </c>
      <c r="H45" s="331"/>
      <c r="I45" s="331"/>
      <c r="J45" s="331"/>
      <c r="K45" s="208"/>
    </row>
    <row r="46" spans="2:11" customFormat="1" ht="12.75" customHeight="1">
      <c r="B46" s="211"/>
      <c r="C46" s="212"/>
      <c r="D46" s="210"/>
      <c r="E46" s="210"/>
      <c r="F46" s="210"/>
      <c r="G46" s="210"/>
      <c r="H46" s="210"/>
      <c r="I46" s="210"/>
      <c r="J46" s="210"/>
      <c r="K46" s="208"/>
    </row>
    <row r="47" spans="2:11" customFormat="1" ht="15" customHeight="1">
      <c r="B47" s="211"/>
      <c r="C47" s="212"/>
      <c r="D47" s="331" t="s">
        <v>3145</v>
      </c>
      <c r="E47" s="331"/>
      <c r="F47" s="331"/>
      <c r="G47" s="331"/>
      <c r="H47" s="331"/>
      <c r="I47" s="331"/>
      <c r="J47" s="331"/>
      <c r="K47" s="208"/>
    </row>
    <row r="48" spans="2:11" customFormat="1" ht="15" customHeight="1">
      <c r="B48" s="211"/>
      <c r="C48" s="212"/>
      <c r="D48" s="212"/>
      <c r="E48" s="331" t="s">
        <v>3146</v>
      </c>
      <c r="F48" s="331"/>
      <c r="G48" s="331"/>
      <c r="H48" s="331"/>
      <c r="I48" s="331"/>
      <c r="J48" s="331"/>
      <c r="K48" s="208"/>
    </row>
    <row r="49" spans="2:11" customFormat="1" ht="15" customHeight="1">
      <c r="B49" s="211"/>
      <c r="C49" s="212"/>
      <c r="D49" s="212"/>
      <c r="E49" s="331" t="s">
        <v>3147</v>
      </c>
      <c r="F49" s="331"/>
      <c r="G49" s="331"/>
      <c r="H49" s="331"/>
      <c r="I49" s="331"/>
      <c r="J49" s="331"/>
      <c r="K49" s="208"/>
    </row>
    <row r="50" spans="2:11" customFormat="1" ht="15" customHeight="1">
      <c r="B50" s="211"/>
      <c r="C50" s="212"/>
      <c r="D50" s="212"/>
      <c r="E50" s="331" t="s">
        <v>3148</v>
      </c>
      <c r="F50" s="331"/>
      <c r="G50" s="331"/>
      <c r="H50" s="331"/>
      <c r="I50" s="331"/>
      <c r="J50" s="331"/>
      <c r="K50" s="208"/>
    </row>
    <row r="51" spans="2:11" customFormat="1" ht="15" customHeight="1">
      <c r="B51" s="211"/>
      <c r="C51" s="212"/>
      <c r="D51" s="331" t="s">
        <v>3149</v>
      </c>
      <c r="E51" s="331"/>
      <c r="F51" s="331"/>
      <c r="G51" s="331"/>
      <c r="H51" s="331"/>
      <c r="I51" s="331"/>
      <c r="J51" s="331"/>
      <c r="K51" s="208"/>
    </row>
    <row r="52" spans="2:11" customFormat="1" ht="25.5" customHeight="1">
      <c r="B52" s="207"/>
      <c r="C52" s="332" t="s">
        <v>3150</v>
      </c>
      <c r="D52" s="332"/>
      <c r="E52" s="332"/>
      <c r="F52" s="332"/>
      <c r="G52" s="332"/>
      <c r="H52" s="332"/>
      <c r="I52" s="332"/>
      <c r="J52" s="332"/>
      <c r="K52" s="208"/>
    </row>
    <row r="53" spans="2:11" customFormat="1" ht="5.25" customHeight="1">
      <c r="B53" s="207"/>
      <c r="C53" s="209"/>
      <c r="D53" s="209"/>
      <c r="E53" s="209"/>
      <c r="F53" s="209"/>
      <c r="G53" s="209"/>
      <c r="H53" s="209"/>
      <c r="I53" s="209"/>
      <c r="J53" s="209"/>
      <c r="K53" s="208"/>
    </row>
    <row r="54" spans="2:11" customFormat="1" ht="15" customHeight="1">
      <c r="B54" s="207"/>
      <c r="C54" s="331" t="s">
        <v>3151</v>
      </c>
      <c r="D54" s="331"/>
      <c r="E54" s="331"/>
      <c r="F54" s="331"/>
      <c r="G54" s="331"/>
      <c r="H54" s="331"/>
      <c r="I54" s="331"/>
      <c r="J54" s="331"/>
      <c r="K54" s="208"/>
    </row>
    <row r="55" spans="2:11" customFormat="1" ht="15" customHeight="1">
      <c r="B55" s="207"/>
      <c r="C55" s="331" t="s">
        <v>3152</v>
      </c>
      <c r="D55" s="331"/>
      <c r="E55" s="331"/>
      <c r="F55" s="331"/>
      <c r="G55" s="331"/>
      <c r="H55" s="331"/>
      <c r="I55" s="331"/>
      <c r="J55" s="331"/>
      <c r="K55" s="208"/>
    </row>
    <row r="56" spans="2:11" customFormat="1" ht="12.75" customHeight="1">
      <c r="B56" s="207"/>
      <c r="C56" s="210"/>
      <c r="D56" s="210"/>
      <c r="E56" s="210"/>
      <c r="F56" s="210"/>
      <c r="G56" s="210"/>
      <c r="H56" s="210"/>
      <c r="I56" s="210"/>
      <c r="J56" s="210"/>
      <c r="K56" s="208"/>
    </row>
    <row r="57" spans="2:11" customFormat="1" ht="15" customHeight="1">
      <c r="B57" s="207"/>
      <c r="C57" s="331" t="s">
        <v>3153</v>
      </c>
      <c r="D57" s="331"/>
      <c r="E57" s="331"/>
      <c r="F57" s="331"/>
      <c r="G57" s="331"/>
      <c r="H57" s="331"/>
      <c r="I57" s="331"/>
      <c r="J57" s="331"/>
      <c r="K57" s="208"/>
    </row>
    <row r="58" spans="2:11" customFormat="1" ht="15" customHeight="1">
      <c r="B58" s="207"/>
      <c r="C58" s="212"/>
      <c r="D58" s="331" t="s">
        <v>3154</v>
      </c>
      <c r="E58" s="331"/>
      <c r="F58" s="331"/>
      <c r="G58" s="331"/>
      <c r="H58" s="331"/>
      <c r="I58" s="331"/>
      <c r="J58" s="331"/>
      <c r="K58" s="208"/>
    </row>
    <row r="59" spans="2:11" customFormat="1" ht="15" customHeight="1">
      <c r="B59" s="207"/>
      <c r="C59" s="212"/>
      <c r="D59" s="331" t="s">
        <v>3155</v>
      </c>
      <c r="E59" s="331"/>
      <c r="F59" s="331"/>
      <c r="G59" s="331"/>
      <c r="H59" s="331"/>
      <c r="I59" s="331"/>
      <c r="J59" s="331"/>
      <c r="K59" s="208"/>
    </row>
    <row r="60" spans="2:11" customFormat="1" ht="15" customHeight="1">
      <c r="B60" s="207"/>
      <c r="C60" s="212"/>
      <c r="D60" s="331" t="s">
        <v>3156</v>
      </c>
      <c r="E60" s="331"/>
      <c r="F60" s="331"/>
      <c r="G60" s="331"/>
      <c r="H60" s="331"/>
      <c r="I60" s="331"/>
      <c r="J60" s="331"/>
      <c r="K60" s="208"/>
    </row>
    <row r="61" spans="2:11" customFormat="1" ht="15" customHeight="1">
      <c r="B61" s="207"/>
      <c r="C61" s="212"/>
      <c r="D61" s="331" t="s">
        <v>3157</v>
      </c>
      <c r="E61" s="331"/>
      <c r="F61" s="331"/>
      <c r="G61" s="331"/>
      <c r="H61" s="331"/>
      <c r="I61" s="331"/>
      <c r="J61" s="331"/>
      <c r="K61" s="208"/>
    </row>
    <row r="62" spans="2:11" customFormat="1" ht="15" customHeight="1">
      <c r="B62" s="207"/>
      <c r="C62" s="212"/>
      <c r="D62" s="334" t="s">
        <v>3158</v>
      </c>
      <c r="E62" s="334"/>
      <c r="F62" s="334"/>
      <c r="G62" s="334"/>
      <c r="H62" s="334"/>
      <c r="I62" s="334"/>
      <c r="J62" s="334"/>
      <c r="K62" s="208"/>
    </row>
    <row r="63" spans="2:11" customFormat="1" ht="15" customHeight="1">
      <c r="B63" s="207"/>
      <c r="C63" s="212"/>
      <c r="D63" s="331" t="s">
        <v>3159</v>
      </c>
      <c r="E63" s="331"/>
      <c r="F63" s="331"/>
      <c r="G63" s="331"/>
      <c r="H63" s="331"/>
      <c r="I63" s="331"/>
      <c r="J63" s="331"/>
      <c r="K63" s="208"/>
    </row>
    <row r="64" spans="2:11" customFormat="1" ht="12.75" customHeight="1">
      <c r="B64" s="207"/>
      <c r="C64" s="212"/>
      <c r="D64" s="212"/>
      <c r="E64" s="215"/>
      <c r="F64" s="212"/>
      <c r="G64" s="212"/>
      <c r="H64" s="212"/>
      <c r="I64" s="212"/>
      <c r="J64" s="212"/>
      <c r="K64" s="208"/>
    </row>
    <row r="65" spans="2:11" customFormat="1" ht="15" customHeight="1">
      <c r="B65" s="207"/>
      <c r="C65" s="212"/>
      <c r="D65" s="331" t="s">
        <v>3160</v>
      </c>
      <c r="E65" s="331"/>
      <c r="F65" s="331"/>
      <c r="G65" s="331"/>
      <c r="H65" s="331"/>
      <c r="I65" s="331"/>
      <c r="J65" s="331"/>
      <c r="K65" s="208"/>
    </row>
    <row r="66" spans="2:11" customFormat="1" ht="15" customHeight="1">
      <c r="B66" s="207"/>
      <c r="C66" s="212"/>
      <c r="D66" s="334" t="s">
        <v>3161</v>
      </c>
      <c r="E66" s="334"/>
      <c r="F66" s="334"/>
      <c r="G66" s="334"/>
      <c r="H66" s="334"/>
      <c r="I66" s="334"/>
      <c r="J66" s="334"/>
      <c r="K66" s="208"/>
    </row>
    <row r="67" spans="2:11" customFormat="1" ht="15" customHeight="1">
      <c r="B67" s="207"/>
      <c r="C67" s="212"/>
      <c r="D67" s="331" t="s">
        <v>3162</v>
      </c>
      <c r="E67" s="331"/>
      <c r="F67" s="331"/>
      <c r="G67" s="331"/>
      <c r="H67" s="331"/>
      <c r="I67" s="331"/>
      <c r="J67" s="331"/>
      <c r="K67" s="208"/>
    </row>
    <row r="68" spans="2:11" customFormat="1" ht="15" customHeight="1">
      <c r="B68" s="207"/>
      <c r="C68" s="212"/>
      <c r="D68" s="331" t="s">
        <v>3163</v>
      </c>
      <c r="E68" s="331"/>
      <c r="F68" s="331"/>
      <c r="G68" s="331"/>
      <c r="H68" s="331"/>
      <c r="I68" s="331"/>
      <c r="J68" s="331"/>
      <c r="K68" s="208"/>
    </row>
    <row r="69" spans="2:11" customFormat="1" ht="15" customHeight="1">
      <c r="B69" s="207"/>
      <c r="C69" s="212"/>
      <c r="D69" s="331" t="s">
        <v>3164</v>
      </c>
      <c r="E69" s="331"/>
      <c r="F69" s="331"/>
      <c r="G69" s="331"/>
      <c r="H69" s="331"/>
      <c r="I69" s="331"/>
      <c r="J69" s="331"/>
      <c r="K69" s="208"/>
    </row>
    <row r="70" spans="2:11" customFormat="1" ht="15" customHeight="1">
      <c r="B70" s="207"/>
      <c r="C70" s="212"/>
      <c r="D70" s="331" t="s">
        <v>3165</v>
      </c>
      <c r="E70" s="331"/>
      <c r="F70" s="331"/>
      <c r="G70" s="331"/>
      <c r="H70" s="331"/>
      <c r="I70" s="331"/>
      <c r="J70" s="331"/>
      <c r="K70" s="208"/>
    </row>
    <row r="71" spans="2:11" customFormat="1" ht="12.75" customHeight="1">
      <c r="B71" s="216"/>
      <c r="C71" s="217"/>
      <c r="D71" s="217"/>
      <c r="E71" s="217"/>
      <c r="F71" s="217"/>
      <c r="G71" s="217"/>
      <c r="H71" s="217"/>
      <c r="I71" s="217"/>
      <c r="J71" s="217"/>
      <c r="K71" s="218"/>
    </row>
    <row r="72" spans="2:11" customFormat="1" ht="18.75" customHeight="1">
      <c r="B72" s="219"/>
      <c r="C72" s="219"/>
      <c r="D72" s="219"/>
      <c r="E72" s="219"/>
      <c r="F72" s="219"/>
      <c r="G72" s="219"/>
      <c r="H72" s="219"/>
      <c r="I72" s="219"/>
      <c r="J72" s="219"/>
      <c r="K72" s="220"/>
    </row>
    <row r="73" spans="2:11" customFormat="1" ht="18.75" customHeight="1">
      <c r="B73" s="220"/>
      <c r="C73" s="220"/>
      <c r="D73" s="220"/>
      <c r="E73" s="220"/>
      <c r="F73" s="220"/>
      <c r="G73" s="220"/>
      <c r="H73" s="220"/>
      <c r="I73" s="220"/>
      <c r="J73" s="220"/>
      <c r="K73" s="220"/>
    </row>
    <row r="74" spans="2:11" customFormat="1" ht="7.5" customHeight="1">
      <c r="B74" s="221"/>
      <c r="C74" s="222"/>
      <c r="D74" s="222"/>
      <c r="E74" s="222"/>
      <c r="F74" s="222"/>
      <c r="G74" s="222"/>
      <c r="H74" s="222"/>
      <c r="I74" s="222"/>
      <c r="J74" s="222"/>
      <c r="K74" s="223"/>
    </row>
    <row r="75" spans="2:11" customFormat="1" ht="45" customHeight="1">
      <c r="B75" s="224"/>
      <c r="C75" s="335" t="s">
        <v>3166</v>
      </c>
      <c r="D75" s="335"/>
      <c r="E75" s="335"/>
      <c r="F75" s="335"/>
      <c r="G75" s="335"/>
      <c r="H75" s="335"/>
      <c r="I75" s="335"/>
      <c r="J75" s="335"/>
      <c r="K75" s="225"/>
    </row>
    <row r="76" spans="2:11" customFormat="1" ht="17.25" customHeight="1">
      <c r="B76" s="224"/>
      <c r="C76" s="226" t="s">
        <v>3167</v>
      </c>
      <c r="D76" s="226"/>
      <c r="E76" s="226"/>
      <c r="F76" s="226" t="s">
        <v>3168</v>
      </c>
      <c r="G76" s="227"/>
      <c r="H76" s="226" t="s">
        <v>64</v>
      </c>
      <c r="I76" s="226" t="s">
        <v>67</v>
      </c>
      <c r="J76" s="226" t="s">
        <v>3169</v>
      </c>
      <c r="K76" s="225"/>
    </row>
    <row r="77" spans="2:11" customFormat="1" ht="17.25" customHeight="1">
      <c r="B77" s="224"/>
      <c r="C77" s="228" t="s">
        <v>3170</v>
      </c>
      <c r="D77" s="228"/>
      <c r="E77" s="228"/>
      <c r="F77" s="229" t="s">
        <v>3171</v>
      </c>
      <c r="G77" s="230"/>
      <c r="H77" s="228"/>
      <c r="I77" s="228"/>
      <c r="J77" s="228" t="s">
        <v>3172</v>
      </c>
      <c r="K77" s="225"/>
    </row>
    <row r="78" spans="2:11" customFormat="1" ht="5.25" customHeight="1">
      <c r="B78" s="224"/>
      <c r="C78" s="231"/>
      <c r="D78" s="231"/>
      <c r="E78" s="231"/>
      <c r="F78" s="231"/>
      <c r="G78" s="232"/>
      <c r="H78" s="231"/>
      <c r="I78" s="231"/>
      <c r="J78" s="231"/>
      <c r="K78" s="225"/>
    </row>
    <row r="79" spans="2:11" customFormat="1" ht="15" customHeight="1">
      <c r="B79" s="224"/>
      <c r="C79" s="213" t="s">
        <v>63</v>
      </c>
      <c r="D79" s="233"/>
      <c r="E79" s="233"/>
      <c r="F79" s="234" t="s">
        <v>1061</v>
      </c>
      <c r="G79" s="235"/>
      <c r="H79" s="213" t="s">
        <v>3173</v>
      </c>
      <c r="I79" s="213" t="s">
        <v>3174</v>
      </c>
      <c r="J79" s="213">
        <v>20</v>
      </c>
      <c r="K79" s="225"/>
    </row>
    <row r="80" spans="2:11" customFormat="1" ht="15" customHeight="1">
      <c r="B80" s="224"/>
      <c r="C80" s="213" t="s">
        <v>3175</v>
      </c>
      <c r="D80" s="213"/>
      <c r="E80" s="213"/>
      <c r="F80" s="234" t="s">
        <v>1061</v>
      </c>
      <c r="G80" s="235"/>
      <c r="H80" s="213" t="s">
        <v>3176</v>
      </c>
      <c r="I80" s="213" t="s">
        <v>3174</v>
      </c>
      <c r="J80" s="213">
        <v>120</v>
      </c>
      <c r="K80" s="225"/>
    </row>
    <row r="81" spans="2:11" customFormat="1" ht="15" customHeight="1">
      <c r="B81" s="236"/>
      <c r="C81" s="213" t="s">
        <v>3177</v>
      </c>
      <c r="D81" s="213"/>
      <c r="E81" s="213"/>
      <c r="F81" s="234" t="s">
        <v>3178</v>
      </c>
      <c r="G81" s="235"/>
      <c r="H81" s="213" t="s">
        <v>3179</v>
      </c>
      <c r="I81" s="213" t="s">
        <v>3174</v>
      </c>
      <c r="J81" s="213">
        <v>50</v>
      </c>
      <c r="K81" s="225"/>
    </row>
    <row r="82" spans="2:11" customFormat="1" ht="15" customHeight="1">
      <c r="B82" s="236"/>
      <c r="C82" s="213" t="s">
        <v>3180</v>
      </c>
      <c r="D82" s="213"/>
      <c r="E82" s="213"/>
      <c r="F82" s="234" t="s">
        <v>1061</v>
      </c>
      <c r="G82" s="235"/>
      <c r="H82" s="213" t="s">
        <v>3181</v>
      </c>
      <c r="I82" s="213" t="s">
        <v>3182</v>
      </c>
      <c r="J82" s="213"/>
      <c r="K82" s="225"/>
    </row>
    <row r="83" spans="2:11" customFormat="1" ht="15" customHeight="1">
      <c r="B83" s="236"/>
      <c r="C83" s="213" t="s">
        <v>3183</v>
      </c>
      <c r="D83" s="213"/>
      <c r="E83" s="213"/>
      <c r="F83" s="234" t="s">
        <v>3178</v>
      </c>
      <c r="G83" s="213"/>
      <c r="H83" s="213" t="s">
        <v>3184</v>
      </c>
      <c r="I83" s="213" t="s">
        <v>3174</v>
      </c>
      <c r="J83" s="213">
        <v>15</v>
      </c>
      <c r="K83" s="225"/>
    </row>
    <row r="84" spans="2:11" customFormat="1" ht="15" customHeight="1">
      <c r="B84" s="236"/>
      <c r="C84" s="213" t="s">
        <v>3185</v>
      </c>
      <c r="D84" s="213"/>
      <c r="E84" s="213"/>
      <c r="F84" s="234" t="s">
        <v>3178</v>
      </c>
      <c r="G84" s="213"/>
      <c r="H84" s="213" t="s">
        <v>3186</v>
      </c>
      <c r="I84" s="213" t="s">
        <v>3174</v>
      </c>
      <c r="J84" s="213">
        <v>15</v>
      </c>
      <c r="K84" s="225"/>
    </row>
    <row r="85" spans="2:11" customFormat="1" ht="15" customHeight="1">
      <c r="B85" s="236"/>
      <c r="C85" s="213" t="s">
        <v>3187</v>
      </c>
      <c r="D85" s="213"/>
      <c r="E85" s="213"/>
      <c r="F85" s="234" t="s">
        <v>3178</v>
      </c>
      <c r="G85" s="213"/>
      <c r="H85" s="213" t="s">
        <v>3188</v>
      </c>
      <c r="I85" s="213" t="s">
        <v>3174</v>
      </c>
      <c r="J85" s="213">
        <v>20</v>
      </c>
      <c r="K85" s="225"/>
    </row>
    <row r="86" spans="2:11" customFormat="1" ht="15" customHeight="1">
      <c r="B86" s="236"/>
      <c r="C86" s="213" t="s">
        <v>3189</v>
      </c>
      <c r="D86" s="213"/>
      <c r="E86" s="213"/>
      <c r="F86" s="234" t="s">
        <v>3178</v>
      </c>
      <c r="G86" s="213"/>
      <c r="H86" s="213" t="s">
        <v>3190</v>
      </c>
      <c r="I86" s="213" t="s">
        <v>3174</v>
      </c>
      <c r="J86" s="213">
        <v>20</v>
      </c>
      <c r="K86" s="225"/>
    </row>
    <row r="87" spans="2:11" customFormat="1" ht="15" customHeight="1">
      <c r="B87" s="236"/>
      <c r="C87" s="213" t="s">
        <v>3191</v>
      </c>
      <c r="D87" s="213"/>
      <c r="E87" s="213"/>
      <c r="F87" s="234" t="s">
        <v>3178</v>
      </c>
      <c r="G87" s="235"/>
      <c r="H87" s="213" t="s">
        <v>3192</v>
      </c>
      <c r="I87" s="213" t="s">
        <v>3174</v>
      </c>
      <c r="J87" s="213">
        <v>50</v>
      </c>
      <c r="K87" s="225"/>
    </row>
    <row r="88" spans="2:11" customFormat="1" ht="15" customHeight="1">
      <c r="B88" s="236"/>
      <c r="C88" s="213" t="s">
        <v>3193</v>
      </c>
      <c r="D88" s="213"/>
      <c r="E88" s="213"/>
      <c r="F88" s="234" t="s">
        <v>3178</v>
      </c>
      <c r="G88" s="235"/>
      <c r="H88" s="213" t="s">
        <v>3194</v>
      </c>
      <c r="I88" s="213" t="s">
        <v>3174</v>
      </c>
      <c r="J88" s="213">
        <v>20</v>
      </c>
      <c r="K88" s="225"/>
    </row>
    <row r="89" spans="2:11" customFormat="1" ht="15" customHeight="1">
      <c r="B89" s="236"/>
      <c r="C89" s="213" t="s">
        <v>3195</v>
      </c>
      <c r="D89" s="213"/>
      <c r="E89" s="213"/>
      <c r="F89" s="234" t="s">
        <v>3178</v>
      </c>
      <c r="G89" s="235"/>
      <c r="H89" s="213" t="s">
        <v>3196</v>
      </c>
      <c r="I89" s="213" t="s">
        <v>3174</v>
      </c>
      <c r="J89" s="213">
        <v>20</v>
      </c>
      <c r="K89" s="225"/>
    </row>
    <row r="90" spans="2:11" customFormat="1" ht="15" customHeight="1">
      <c r="B90" s="236"/>
      <c r="C90" s="213" t="s">
        <v>3197</v>
      </c>
      <c r="D90" s="213"/>
      <c r="E90" s="213"/>
      <c r="F90" s="234" t="s">
        <v>3178</v>
      </c>
      <c r="G90" s="235"/>
      <c r="H90" s="213" t="s">
        <v>3198</v>
      </c>
      <c r="I90" s="213" t="s">
        <v>3174</v>
      </c>
      <c r="J90" s="213">
        <v>50</v>
      </c>
      <c r="K90" s="225"/>
    </row>
    <row r="91" spans="2:11" customFormat="1" ht="15" customHeight="1">
      <c r="B91" s="236"/>
      <c r="C91" s="213" t="s">
        <v>3199</v>
      </c>
      <c r="D91" s="213"/>
      <c r="E91" s="213"/>
      <c r="F91" s="234" t="s">
        <v>3178</v>
      </c>
      <c r="G91" s="235"/>
      <c r="H91" s="213" t="s">
        <v>3199</v>
      </c>
      <c r="I91" s="213" t="s">
        <v>3174</v>
      </c>
      <c r="J91" s="213">
        <v>50</v>
      </c>
      <c r="K91" s="225"/>
    </row>
    <row r="92" spans="2:11" customFormat="1" ht="15" customHeight="1">
      <c r="B92" s="236"/>
      <c r="C92" s="213" t="s">
        <v>3200</v>
      </c>
      <c r="D92" s="213"/>
      <c r="E92" s="213"/>
      <c r="F92" s="234" t="s">
        <v>3178</v>
      </c>
      <c r="G92" s="235"/>
      <c r="H92" s="213" t="s">
        <v>3201</v>
      </c>
      <c r="I92" s="213" t="s">
        <v>3174</v>
      </c>
      <c r="J92" s="213">
        <v>255</v>
      </c>
      <c r="K92" s="225"/>
    </row>
    <row r="93" spans="2:11" customFormat="1" ht="15" customHeight="1">
      <c r="B93" s="236"/>
      <c r="C93" s="213" t="s">
        <v>3202</v>
      </c>
      <c r="D93" s="213"/>
      <c r="E93" s="213"/>
      <c r="F93" s="234" t="s">
        <v>1061</v>
      </c>
      <c r="G93" s="235"/>
      <c r="H93" s="213" t="s">
        <v>3203</v>
      </c>
      <c r="I93" s="213" t="s">
        <v>3204</v>
      </c>
      <c r="J93" s="213"/>
      <c r="K93" s="225"/>
    </row>
    <row r="94" spans="2:11" customFormat="1" ht="15" customHeight="1">
      <c r="B94" s="236"/>
      <c r="C94" s="213" t="s">
        <v>3205</v>
      </c>
      <c r="D94" s="213"/>
      <c r="E94" s="213"/>
      <c r="F94" s="234" t="s">
        <v>1061</v>
      </c>
      <c r="G94" s="235"/>
      <c r="H94" s="213" t="s">
        <v>3206</v>
      </c>
      <c r="I94" s="213" t="s">
        <v>3207</v>
      </c>
      <c r="J94" s="213"/>
      <c r="K94" s="225"/>
    </row>
    <row r="95" spans="2:11" customFormat="1" ht="15" customHeight="1">
      <c r="B95" s="236"/>
      <c r="C95" s="213" t="s">
        <v>3208</v>
      </c>
      <c r="D95" s="213"/>
      <c r="E95" s="213"/>
      <c r="F95" s="234" t="s">
        <v>1061</v>
      </c>
      <c r="G95" s="235"/>
      <c r="H95" s="213" t="s">
        <v>3208</v>
      </c>
      <c r="I95" s="213" t="s">
        <v>3207</v>
      </c>
      <c r="J95" s="213"/>
      <c r="K95" s="225"/>
    </row>
    <row r="96" spans="2:11" customFormat="1" ht="15" customHeight="1">
      <c r="B96" s="236"/>
      <c r="C96" s="213" t="s">
        <v>48</v>
      </c>
      <c r="D96" s="213"/>
      <c r="E96" s="213"/>
      <c r="F96" s="234" t="s">
        <v>1061</v>
      </c>
      <c r="G96" s="235"/>
      <c r="H96" s="213" t="s">
        <v>3209</v>
      </c>
      <c r="I96" s="213" t="s">
        <v>3207</v>
      </c>
      <c r="J96" s="213"/>
      <c r="K96" s="225"/>
    </row>
    <row r="97" spans="2:11" customFormat="1" ht="15" customHeight="1">
      <c r="B97" s="236"/>
      <c r="C97" s="213" t="s">
        <v>58</v>
      </c>
      <c r="D97" s="213"/>
      <c r="E97" s="213"/>
      <c r="F97" s="234" t="s">
        <v>1061</v>
      </c>
      <c r="G97" s="235"/>
      <c r="H97" s="213" t="s">
        <v>3210</v>
      </c>
      <c r="I97" s="213" t="s">
        <v>3207</v>
      </c>
      <c r="J97" s="213"/>
      <c r="K97" s="225"/>
    </row>
    <row r="98" spans="2:11" customFormat="1" ht="15" customHeight="1">
      <c r="B98" s="237"/>
      <c r="C98" s="238"/>
      <c r="D98" s="238"/>
      <c r="E98" s="238"/>
      <c r="F98" s="238"/>
      <c r="G98" s="238"/>
      <c r="H98" s="238"/>
      <c r="I98" s="238"/>
      <c r="J98" s="238"/>
      <c r="K98" s="239"/>
    </row>
    <row r="99" spans="2:11" customFormat="1" ht="18.7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0"/>
    </row>
    <row r="100" spans="2:11" customFormat="1" ht="18.75" customHeight="1">
      <c r="B100" s="220"/>
      <c r="C100" s="220"/>
      <c r="D100" s="220"/>
      <c r="E100" s="220"/>
      <c r="F100" s="220"/>
      <c r="G100" s="220"/>
      <c r="H100" s="220"/>
      <c r="I100" s="220"/>
      <c r="J100" s="220"/>
      <c r="K100" s="220"/>
    </row>
    <row r="101" spans="2:11" customFormat="1" ht="7.5" customHeight="1">
      <c r="B101" s="221"/>
      <c r="C101" s="222"/>
      <c r="D101" s="222"/>
      <c r="E101" s="222"/>
      <c r="F101" s="222"/>
      <c r="G101" s="222"/>
      <c r="H101" s="222"/>
      <c r="I101" s="222"/>
      <c r="J101" s="222"/>
      <c r="K101" s="223"/>
    </row>
    <row r="102" spans="2:11" customFormat="1" ht="45" customHeight="1">
      <c r="B102" s="224"/>
      <c r="C102" s="335" t="s">
        <v>3211</v>
      </c>
      <c r="D102" s="335"/>
      <c r="E102" s="335"/>
      <c r="F102" s="335"/>
      <c r="G102" s="335"/>
      <c r="H102" s="335"/>
      <c r="I102" s="335"/>
      <c r="J102" s="335"/>
      <c r="K102" s="225"/>
    </row>
    <row r="103" spans="2:11" customFormat="1" ht="17.25" customHeight="1">
      <c r="B103" s="224"/>
      <c r="C103" s="226" t="s">
        <v>3167</v>
      </c>
      <c r="D103" s="226"/>
      <c r="E103" s="226"/>
      <c r="F103" s="226" t="s">
        <v>3168</v>
      </c>
      <c r="G103" s="227"/>
      <c r="H103" s="226" t="s">
        <v>64</v>
      </c>
      <c r="I103" s="226" t="s">
        <v>67</v>
      </c>
      <c r="J103" s="226" t="s">
        <v>3169</v>
      </c>
      <c r="K103" s="225"/>
    </row>
    <row r="104" spans="2:11" customFormat="1" ht="17.25" customHeight="1">
      <c r="B104" s="224"/>
      <c r="C104" s="228" t="s">
        <v>3170</v>
      </c>
      <c r="D104" s="228"/>
      <c r="E104" s="228"/>
      <c r="F104" s="229" t="s">
        <v>3171</v>
      </c>
      <c r="G104" s="230"/>
      <c r="H104" s="228"/>
      <c r="I104" s="228"/>
      <c r="J104" s="228" t="s">
        <v>3172</v>
      </c>
      <c r="K104" s="225"/>
    </row>
    <row r="105" spans="2:11" customFormat="1" ht="5.25" customHeight="1">
      <c r="B105" s="224"/>
      <c r="C105" s="226"/>
      <c r="D105" s="226"/>
      <c r="E105" s="226"/>
      <c r="F105" s="226"/>
      <c r="G105" s="242"/>
      <c r="H105" s="226"/>
      <c r="I105" s="226"/>
      <c r="J105" s="226"/>
      <c r="K105" s="225"/>
    </row>
    <row r="106" spans="2:11" customFormat="1" ht="15" customHeight="1">
      <c r="B106" s="224"/>
      <c r="C106" s="213" t="s">
        <v>63</v>
      </c>
      <c r="D106" s="233"/>
      <c r="E106" s="233"/>
      <c r="F106" s="234" t="s">
        <v>1061</v>
      </c>
      <c r="G106" s="213"/>
      <c r="H106" s="213" t="s">
        <v>3212</v>
      </c>
      <c r="I106" s="213" t="s">
        <v>3174</v>
      </c>
      <c r="J106" s="213">
        <v>20</v>
      </c>
      <c r="K106" s="225"/>
    </row>
    <row r="107" spans="2:11" customFormat="1" ht="15" customHeight="1">
      <c r="B107" s="224"/>
      <c r="C107" s="213" t="s">
        <v>3175</v>
      </c>
      <c r="D107" s="213"/>
      <c r="E107" s="213"/>
      <c r="F107" s="234" t="s">
        <v>1061</v>
      </c>
      <c r="G107" s="213"/>
      <c r="H107" s="213" t="s">
        <v>3212</v>
      </c>
      <c r="I107" s="213" t="s">
        <v>3174</v>
      </c>
      <c r="J107" s="213">
        <v>120</v>
      </c>
      <c r="K107" s="225"/>
    </row>
    <row r="108" spans="2:11" customFormat="1" ht="15" customHeight="1">
      <c r="B108" s="236"/>
      <c r="C108" s="213" t="s">
        <v>3177</v>
      </c>
      <c r="D108" s="213"/>
      <c r="E108" s="213"/>
      <c r="F108" s="234" t="s">
        <v>3178</v>
      </c>
      <c r="G108" s="213"/>
      <c r="H108" s="213" t="s">
        <v>3212</v>
      </c>
      <c r="I108" s="213" t="s">
        <v>3174</v>
      </c>
      <c r="J108" s="213">
        <v>50</v>
      </c>
      <c r="K108" s="225"/>
    </row>
    <row r="109" spans="2:11" customFormat="1" ht="15" customHeight="1">
      <c r="B109" s="236"/>
      <c r="C109" s="213" t="s">
        <v>3180</v>
      </c>
      <c r="D109" s="213"/>
      <c r="E109" s="213"/>
      <c r="F109" s="234" t="s">
        <v>1061</v>
      </c>
      <c r="G109" s="213"/>
      <c r="H109" s="213" t="s">
        <v>3212</v>
      </c>
      <c r="I109" s="213" t="s">
        <v>3182</v>
      </c>
      <c r="J109" s="213"/>
      <c r="K109" s="225"/>
    </row>
    <row r="110" spans="2:11" customFormat="1" ht="15" customHeight="1">
      <c r="B110" s="236"/>
      <c r="C110" s="213" t="s">
        <v>3191</v>
      </c>
      <c r="D110" s="213"/>
      <c r="E110" s="213"/>
      <c r="F110" s="234" t="s">
        <v>3178</v>
      </c>
      <c r="G110" s="213"/>
      <c r="H110" s="213" t="s">
        <v>3212</v>
      </c>
      <c r="I110" s="213" t="s">
        <v>3174</v>
      </c>
      <c r="J110" s="213">
        <v>50</v>
      </c>
      <c r="K110" s="225"/>
    </row>
    <row r="111" spans="2:11" customFormat="1" ht="15" customHeight="1">
      <c r="B111" s="236"/>
      <c r="C111" s="213" t="s">
        <v>3199</v>
      </c>
      <c r="D111" s="213"/>
      <c r="E111" s="213"/>
      <c r="F111" s="234" t="s">
        <v>3178</v>
      </c>
      <c r="G111" s="213"/>
      <c r="H111" s="213" t="s">
        <v>3212</v>
      </c>
      <c r="I111" s="213" t="s">
        <v>3174</v>
      </c>
      <c r="J111" s="213">
        <v>50</v>
      </c>
      <c r="K111" s="225"/>
    </row>
    <row r="112" spans="2:11" customFormat="1" ht="15" customHeight="1">
      <c r="B112" s="236"/>
      <c r="C112" s="213" t="s">
        <v>3197</v>
      </c>
      <c r="D112" s="213"/>
      <c r="E112" s="213"/>
      <c r="F112" s="234" t="s">
        <v>3178</v>
      </c>
      <c r="G112" s="213"/>
      <c r="H112" s="213" t="s">
        <v>3212</v>
      </c>
      <c r="I112" s="213" t="s">
        <v>3174</v>
      </c>
      <c r="J112" s="213">
        <v>50</v>
      </c>
      <c r="K112" s="225"/>
    </row>
    <row r="113" spans="2:11" customFormat="1" ht="15" customHeight="1">
      <c r="B113" s="236"/>
      <c r="C113" s="213" t="s">
        <v>63</v>
      </c>
      <c r="D113" s="213"/>
      <c r="E113" s="213"/>
      <c r="F113" s="234" t="s">
        <v>1061</v>
      </c>
      <c r="G113" s="213"/>
      <c r="H113" s="213" t="s">
        <v>3213</v>
      </c>
      <c r="I113" s="213" t="s">
        <v>3174</v>
      </c>
      <c r="J113" s="213">
        <v>20</v>
      </c>
      <c r="K113" s="225"/>
    </row>
    <row r="114" spans="2:11" customFormat="1" ht="15" customHeight="1">
      <c r="B114" s="236"/>
      <c r="C114" s="213" t="s">
        <v>3214</v>
      </c>
      <c r="D114" s="213"/>
      <c r="E114" s="213"/>
      <c r="F114" s="234" t="s">
        <v>1061</v>
      </c>
      <c r="G114" s="213"/>
      <c r="H114" s="213" t="s">
        <v>3215</v>
      </c>
      <c r="I114" s="213" t="s">
        <v>3174</v>
      </c>
      <c r="J114" s="213">
        <v>120</v>
      </c>
      <c r="K114" s="225"/>
    </row>
    <row r="115" spans="2:11" customFormat="1" ht="15" customHeight="1">
      <c r="B115" s="236"/>
      <c r="C115" s="213" t="s">
        <v>48</v>
      </c>
      <c r="D115" s="213"/>
      <c r="E115" s="213"/>
      <c r="F115" s="234" t="s">
        <v>1061</v>
      </c>
      <c r="G115" s="213"/>
      <c r="H115" s="213" t="s">
        <v>3216</v>
      </c>
      <c r="I115" s="213" t="s">
        <v>3207</v>
      </c>
      <c r="J115" s="213"/>
      <c r="K115" s="225"/>
    </row>
    <row r="116" spans="2:11" customFormat="1" ht="15" customHeight="1">
      <c r="B116" s="236"/>
      <c r="C116" s="213" t="s">
        <v>58</v>
      </c>
      <c r="D116" s="213"/>
      <c r="E116" s="213"/>
      <c r="F116" s="234" t="s">
        <v>1061</v>
      </c>
      <c r="G116" s="213"/>
      <c r="H116" s="213" t="s">
        <v>3217</v>
      </c>
      <c r="I116" s="213" t="s">
        <v>3207</v>
      </c>
      <c r="J116" s="213"/>
      <c r="K116" s="225"/>
    </row>
    <row r="117" spans="2:11" customFormat="1" ht="15" customHeight="1">
      <c r="B117" s="236"/>
      <c r="C117" s="213" t="s">
        <v>67</v>
      </c>
      <c r="D117" s="213"/>
      <c r="E117" s="213"/>
      <c r="F117" s="234" t="s">
        <v>1061</v>
      </c>
      <c r="G117" s="213"/>
      <c r="H117" s="213" t="s">
        <v>3218</v>
      </c>
      <c r="I117" s="213" t="s">
        <v>3219</v>
      </c>
      <c r="J117" s="213"/>
      <c r="K117" s="225"/>
    </row>
    <row r="118" spans="2:11" customFormat="1" ht="15" customHeight="1">
      <c r="B118" s="237"/>
      <c r="C118" s="243"/>
      <c r="D118" s="243"/>
      <c r="E118" s="243"/>
      <c r="F118" s="243"/>
      <c r="G118" s="243"/>
      <c r="H118" s="243"/>
      <c r="I118" s="243"/>
      <c r="J118" s="243"/>
      <c r="K118" s="239"/>
    </row>
    <row r="119" spans="2:11" customFormat="1" ht="18.75" customHeight="1">
      <c r="B119" s="244"/>
      <c r="C119" s="245"/>
      <c r="D119" s="245"/>
      <c r="E119" s="245"/>
      <c r="F119" s="246"/>
      <c r="G119" s="245"/>
      <c r="H119" s="245"/>
      <c r="I119" s="245"/>
      <c r="J119" s="245"/>
      <c r="K119" s="244"/>
    </row>
    <row r="120" spans="2:11" customFormat="1" ht="18.75" customHeight="1"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</row>
    <row r="121" spans="2:11" customFormat="1" ht="7.5" customHeight="1">
      <c r="B121" s="247"/>
      <c r="C121" s="248"/>
      <c r="D121" s="248"/>
      <c r="E121" s="248"/>
      <c r="F121" s="248"/>
      <c r="G121" s="248"/>
      <c r="H121" s="248"/>
      <c r="I121" s="248"/>
      <c r="J121" s="248"/>
      <c r="K121" s="249"/>
    </row>
    <row r="122" spans="2:11" customFormat="1" ht="45" customHeight="1">
      <c r="B122" s="250"/>
      <c r="C122" s="333" t="s">
        <v>3220</v>
      </c>
      <c r="D122" s="333"/>
      <c r="E122" s="333"/>
      <c r="F122" s="333"/>
      <c r="G122" s="333"/>
      <c r="H122" s="333"/>
      <c r="I122" s="333"/>
      <c r="J122" s="333"/>
      <c r="K122" s="251"/>
    </row>
    <row r="123" spans="2:11" customFormat="1" ht="17.25" customHeight="1">
      <c r="B123" s="252"/>
      <c r="C123" s="226" t="s">
        <v>3167</v>
      </c>
      <c r="D123" s="226"/>
      <c r="E123" s="226"/>
      <c r="F123" s="226" t="s">
        <v>3168</v>
      </c>
      <c r="G123" s="227"/>
      <c r="H123" s="226" t="s">
        <v>64</v>
      </c>
      <c r="I123" s="226" t="s">
        <v>67</v>
      </c>
      <c r="J123" s="226" t="s">
        <v>3169</v>
      </c>
      <c r="K123" s="253"/>
    </row>
    <row r="124" spans="2:11" customFormat="1" ht="17.25" customHeight="1">
      <c r="B124" s="252"/>
      <c r="C124" s="228" t="s">
        <v>3170</v>
      </c>
      <c r="D124" s="228"/>
      <c r="E124" s="228"/>
      <c r="F124" s="229" t="s">
        <v>3171</v>
      </c>
      <c r="G124" s="230"/>
      <c r="H124" s="228"/>
      <c r="I124" s="228"/>
      <c r="J124" s="228" t="s">
        <v>3172</v>
      </c>
      <c r="K124" s="253"/>
    </row>
    <row r="125" spans="2:11" customFormat="1" ht="5.25" customHeight="1">
      <c r="B125" s="254"/>
      <c r="C125" s="231"/>
      <c r="D125" s="231"/>
      <c r="E125" s="231"/>
      <c r="F125" s="231"/>
      <c r="G125" s="255"/>
      <c r="H125" s="231"/>
      <c r="I125" s="231"/>
      <c r="J125" s="231"/>
      <c r="K125" s="256"/>
    </row>
    <row r="126" spans="2:11" customFormat="1" ht="15" customHeight="1">
      <c r="B126" s="254"/>
      <c r="C126" s="213" t="s">
        <v>3175</v>
      </c>
      <c r="D126" s="233"/>
      <c r="E126" s="233"/>
      <c r="F126" s="234" t="s">
        <v>1061</v>
      </c>
      <c r="G126" s="213"/>
      <c r="H126" s="213" t="s">
        <v>3212</v>
      </c>
      <c r="I126" s="213" t="s">
        <v>3174</v>
      </c>
      <c r="J126" s="213">
        <v>120</v>
      </c>
      <c r="K126" s="257"/>
    </row>
    <row r="127" spans="2:11" customFormat="1" ht="15" customHeight="1">
      <c r="B127" s="254"/>
      <c r="C127" s="213" t="s">
        <v>3221</v>
      </c>
      <c r="D127" s="213"/>
      <c r="E127" s="213"/>
      <c r="F127" s="234" t="s">
        <v>1061</v>
      </c>
      <c r="G127" s="213"/>
      <c r="H127" s="213" t="s">
        <v>3222</v>
      </c>
      <c r="I127" s="213" t="s">
        <v>3174</v>
      </c>
      <c r="J127" s="213" t="s">
        <v>3223</v>
      </c>
      <c r="K127" s="257"/>
    </row>
    <row r="128" spans="2:11" customFormat="1" ht="15" customHeight="1">
      <c r="B128" s="254"/>
      <c r="C128" s="213" t="s">
        <v>100</v>
      </c>
      <c r="D128" s="213"/>
      <c r="E128" s="213"/>
      <c r="F128" s="234" t="s">
        <v>1061</v>
      </c>
      <c r="G128" s="213"/>
      <c r="H128" s="213" t="s">
        <v>3224</v>
      </c>
      <c r="I128" s="213" t="s">
        <v>3174</v>
      </c>
      <c r="J128" s="213" t="s">
        <v>3223</v>
      </c>
      <c r="K128" s="257"/>
    </row>
    <row r="129" spans="2:11" customFormat="1" ht="15" customHeight="1">
      <c r="B129" s="254"/>
      <c r="C129" s="213" t="s">
        <v>3183</v>
      </c>
      <c r="D129" s="213"/>
      <c r="E129" s="213"/>
      <c r="F129" s="234" t="s">
        <v>3178</v>
      </c>
      <c r="G129" s="213"/>
      <c r="H129" s="213" t="s">
        <v>3184</v>
      </c>
      <c r="I129" s="213" t="s">
        <v>3174</v>
      </c>
      <c r="J129" s="213">
        <v>15</v>
      </c>
      <c r="K129" s="257"/>
    </row>
    <row r="130" spans="2:11" customFormat="1" ht="15" customHeight="1">
      <c r="B130" s="254"/>
      <c r="C130" s="213" t="s">
        <v>3185</v>
      </c>
      <c r="D130" s="213"/>
      <c r="E130" s="213"/>
      <c r="F130" s="234" t="s">
        <v>3178</v>
      </c>
      <c r="G130" s="213"/>
      <c r="H130" s="213" t="s">
        <v>3186</v>
      </c>
      <c r="I130" s="213" t="s">
        <v>3174</v>
      </c>
      <c r="J130" s="213">
        <v>15</v>
      </c>
      <c r="K130" s="257"/>
    </row>
    <row r="131" spans="2:11" customFormat="1" ht="15" customHeight="1">
      <c r="B131" s="254"/>
      <c r="C131" s="213" t="s">
        <v>3187</v>
      </c>
      <c r="D131" s="213"/>
      <c r="E131" s="213"/>
      <c r="F131" s="234" t="s">
        <v>3178</v>
      </c>
      <c r="G131" s="213"/>
      <c r="H131" s="213" t="s">
        <v>3188</v>
      </c>
      <c r="I131" s="213" t="s">
        <v>3174</v>
      </c>
      <c r="J131" s="213">
        <v>20</v>
      </c>
      <c r="K131" s="257"/>
    </row>
    <row r="132" spans="2:11" customFormat="1" ht="15" customHeight="1">
      <c r="B132" s="254"/>
      <c r="C132" s="213" t="s">
        <v>3189</v>
      </c>
      <c r="D132" s="213"/>
      <c r="E132" s="213"/>
      <c r="F132" s="234" t="s">
        <v>3178</v>
      </c>
      <c r="G132" s="213"/>
      <c r="H132" s="213" t="s">
        <v>3190</v>
      </c>
      <c r="I132" s="213" t="s">
        <v>3174</v>
      </c>
      <c r="J132" s="213">
        <v>20</v>
      </c>
      <c r="K132" s="257"/>
    </row>
    <row r="133" spans="2:11" customFormat="1" ht="15" customHeight="1">
      <c r="B133" s="254"/>
      <c r="C133" s="213" t="s">
        <v>3177</v>
      </c>
      <c r="D133" s="213"/>
      <c r="E133" s="213"/>
      <c r="F133" s="234" t="s">
        <v>3178</v>
      </c>
      <c r="G133" s="213"/>
      <c r="H133" s="213" t="s">
        <v>3212</v>
      </c>
      <c r="I133" s="213" t="s">
        <v>3174</v>
      </c>
      <c r="J133" s="213">
        <v>50</v>
      </c>
      <c r="K133" s="257"/>
    </row>
    <row r="134" spans="2:11" customFormat="1" ht="15" customHeight="1">
      <c r="B134" s="254"/>
      <c r="C134" s="213" t="s">
        <v>3191</v>
      </c>
      <c r="D134" s="213"/>
      <c r="E134" s="213"/>
      <c r="F134" s="234" t="s">
        <v>3178</v>
      </c>
      <c r="G134" s="213"/>
      <c r="H134" s="213" t="s">
        <v>3212</v>
      </c>
      <c r="I134" s="213" t="s">
        <v>3174</v>
      </c>
      <c r="J134" s="213">
        <v>50</v>
      </c>
      <c r="K134" s="257"/>
    </row>
    <row r="135" spans="2:11" customFormat="1" ht="15" customHeight="1">
      <c r="B135" s="254"/>
      <c r="C135" s="213" t="s">
        <v>3197</v>
      </c>
      <c r="D135" s="213"/>
      <c r="E135" s="213"/>
      <c r="F135" s="234" t="s">
        <v>3178</v>
      </c>
      <c r="G135" s="213"/>
      <c r="H135" s="213" t="s">
        <v>3212</v>
      </c>
      <c r="I135" s="213" t="s">
        <v>3174</v>
      </c>
      <c r="J135" s="213">
        <v>50</v>
      </c>
      <c r="K135" s="257"/>
    </row>
    <row r="136" spans="2:11" customFormat="1" ht="15" customHeight="1">
      <c r="B136" s="254"/>
      <c r="C136" s="213" t="s">
        <v>3199</v>
      </c>
      <c r="D136" s="213"/>
      <c r="E136" s="213"/>
      <c r="F136" s="234" t="s">
        <v>3178</v>
      </c>
      <c r="G136" s="213"/>
      <c r="H136" s="213" t="s">
        <v>3212</v>
      </c>
      <c r="I136" s="213" t="s">
        <v>3174</v>
      </c>
      <c r="J136" s="213">
        <v>50</v>
      </c>
      <c r="K136" s="257"/>
    </row>
    <row r="137" spans="2:11" customFormat="1" ht="15" customHeight="1">
      <c r="B137" s="254"/>
      <c r="C137" s="213" t="s">
        <v>3200</v>
      </c>
      <c r="D137" s="213"/>
      <c r="E137" s="213"/>
      <c r="F137" s="234" t="s">
        <v>3178</v>
      </c>
      <c r="G137" s="213"/>
      <c r="H137" s="213" t="s">
        <v>3225</v>
      </c>
      <c r="I137" s="213" t="s">
        <v>3174</v>
      </c>
      <c r="J137" s="213">
        <v>255</v>
      </c>
      <c r="K137" s="257"/>
    </row>
    <row r="138" spans="2:11" customFormat="1" ht="15" customHeight="1">
      <c r="B138" s="254"/>
      <c r="C138" s="213" t="s">
        <v>3202</v>
      </c>
      <c r="D138" s="213"/>
      <c r="E138" s="213"/>
      <c r="F138" s="234" t="s">
        <v>1061</v>
      </c>
      <c r="G138" s="213"/>
      <c r="H138" s="213" t="s">
        <v>3226</v>
      </c>
      <c r="I138" s="213" t="s">
        <v>3204</v>
      </c>
      <c r="J138" s="213"/>
      <c r="K138" s="257"/>
    </row>
    <row r="139" spans="2:11" customFormat="1" ht="15" customHeight="1">
      <c r="B139" s="254"/>
      <c r="C139" s="213" t="s">
        <v>3205</v>
      </c>
      <c r="D139" s="213"/>
      <c r="E139" s="213"/>
      <c r="F139" s="234" t="s">
        <v>1061</v>
      </c>
      <c r="G139" s="213"/>
      <c r="H139" s="213" t="s">
        <v>3227</v>
      </c>
      <c r="I139" s="213" t="s">
        <v>3207</v>
      </c>
      <c r="J139" s="213"/>
      <c r="K139" s="257"/>
    </row>
    <row r="140" spans="2:11" customFormat="1" ht="15" customHeight="1">
      <c r="B140" s="254"/>
      <c r="C140" s="213" t="s">
        <v>3208</v>
      </c>
      <c r="D140" s="213"/>
      <c r="E140" s="213"/>
      <c r="F140" s="234" t="s">
        <v>1061</v>
      </c>
      <c r="G140" s="213"/>
      <c r="H140" s="213" t="s">
        <v>3208</v>
      </c>
      <c r="I140" s="213" t="s">
        <v>3207</v>
      </c>
      <c r="J140" s="213"/>
      <c r="K140" s="257"/>
    </row>
    <row r="141" spans="2:11" customFormat="1" ht="15" customHeight="1">
      <c r="B141" s="254"/>
      <c r="C141" s="213" t="s">
        <v>48</v>
      </c>
      <c r="D141" s="213"/>
      <c r="E141" s="213"/>
      <c r="F141" s="234" t="s">
        <v>1061</v>
      </c>
      <c r="G141" s="213"/>
      <c r="H141" s="213" t="s">
        <v>3228</v>
      </c>
      <c r="I141" s="213" t="s">
        <v>3207</v>
      </c>
      <c r="J141" s="213"/>
      <c r="K141" s="257"/>
    </row>
    <row r="142" spans="2:11" customFormat="1" ht="15" customHeight="1">
      <c r="B142" s="254"/>
      <c r="C142" s="213" t="s">
        <v>3229</v>
      </c>
      <c r="D142" s="213"/>
      <c r="E142" s="213"/>
      <c r="F142" s="234" t="s">
        <v>1061</v>
      </c>
      <c r="G142" s="213"/>
      <c r="H142" s="213" t="s">
        <v>3230</v>
      </c>
      <c r="I142" s="213" t="s">
        <v>3207</v>
      </c>
      <c r="J142" s="213"/>
      <c r="K142" s="257"/>
    </row>
    <row r="143" spans="2:11" customFormat="1" ht="15" customHeight="1">
      <c r="B143" s="258"/>
      <c r="C143" s="259"/>
      <c r="D143" s="259"/>
      <c r="E143" s="259"/>
      <c r="F143" s="259"/>
      <c r="G143" s="259"/>
      <c r="H143" s="259"/>
      <c r="I143" s="259"/>
      <c r="J143" s="259"/>
      <c r="K143" s="260"/>
    </row>
    <row r="144" spans="2:11" customFormat="1" ht="18.75" customHeight="1">
      <c r="B144" s="245"/>
      <c r="C144" s="245"/>
      <c r="D144" s="245"/>
      <c r="E144" s="245"/>
      <c r="F144" s="246"/>
      <c r="G144" s="245"/>
      <c r="H144" s="245"/>
      <c r="I144" s="245"/>
      <c r="J144" s="245"/>
      <c r="K144" s="245"/>
    </row>
    <row r="145" spans="2:11" customFormat="1" ht="18.75" customHeight="1">
      <c r="B145" s="220"/>
      <c r="C145" s="220"/>
      <c r="D145" s="220"/>
      <c r="E145" s="220"/>
      <c r="F145" s="220"/>
      <c r="G145" s="220"/>
      <c r="H145" s="220"/>
      <c r="I145" s="220"/>
      <c r="J145" s="220"/>
      <c r="K145" s="220"/>
    </row>
    <row r="146" spans="2:11" customFormat="1" ht="7.5" customHeight="1">
      <c r="B146" s="221"/>
      <c r="C146" s="222"/>
      <c r="D146" s="222"/>
      <c r="E146" s="222"/>
      <c r="F146" s="222"/>
      <c r="G146" s="222"/>
      <c r="H146" s="222"/>
      <c r="I146" s="222"/>
      <c r="J146" s="222"/>
      <c r="K146" s="223"/>
    </row>
    <row r="147" spans="2:11" customFormat="1" ht="45" customHeight="1">
      <c r="B147" s="224"/>
      <c r="C147" s="335" t="s">
        <v>3231</v>
      </c>
      <c r="D147" s="335"/>
      <c r="E147" s="335"/>
      <c r="F147" s="335"/>
      <c r="G147" s="335"/>
      <c r="H147" s="335"/>
      <c r="I147" s="335"/>
      <c r="J147" s="335"/>
      <c r="K147" s="225"/>
    </row>
    <row r="148" spans="2:11" customFormat="1" ht="17.25" customHeight="1">
      <c r="B148" s="224"/>
      <c r="C148" s="226" t="s">
        <v>3167</v>
      </c>
      <c r="D148" s="226"/>
      <c r="E148" s="226"/>
      <c r="F148" s="226" t="s">
        <v>3168</v>
      </c>
      <c r="G148" s="227"/>
      <c r="H148" s="226" t="s">
        <v>64</v>
      </c>
      <c r="I148" s="226" t="s">
        <v>67</v>
      </c>
      <c r="J148" s="226" t="s">
        <v>3169</v>
      </c>
      <c r="K148" s="225"/>
    </row>
    <row r="149" spans="2:11" customFormat="1" ht="17.25" customHeight="1">
      <c r="B149" s="224"/>
      <c r="C149" s="228" t="s">
        <v>3170</v>
      </c>
      <c r="D149" s="228"/>
      <c r="E149" s="228"/>
      <c r="F149" s="229" t="s">
        <v>3171</v>
      </c>
      <c r="G149" s="230"/>
      <c r="H149" s="228"/>
      <c r="I149" s="228"/>
      <c r="J149" s="228" t="s">
        <v>3172</v>
      </c>
      <c r="K149" s="225"/>
    </row>
    <row r="150" spans="2:11" customFormat="1" ht="5.25" customHeight="1">
      <c r="B150" s="236"/>
      <c r="C150" s="231"/>
      <c r="D150" s="231"/>
      <c r="E150" s="231"/>
      <c r="F150" s="231"/>
      <c r="G150" s="232"/>
      <c r="H150" s="231"/>
      <c r="I150" s="231"/>
      <c r="J150" s="231"/>
      <c r="K150" s="257"/>
    </row>
    <row r="151" spans="2:11" customFormat="1" ht="15" customHeight="1">
      <c r="B151" s="236"/>
      <c r="C151" s="261" t="s">
        <v>3175</v>
      </c>
      <c r="D151" s="213"/>
      <c r="E151" s="213"/>
      <c r="F151" s="262" t="s">
        <v>1061</v>
      </c>
      <c r="G151" s="213"/>
      <c r="H151" s="261" t="s">
        <v>3212</v>
      </c>
      <c r="I151" s="261" t="s">
        <v>3174</v>
      </c>
      <c r="J151" s="261">
        <v>120</v>
      </c>
      <c r="K151" s="257"/>
    </row>
    <row r="152" spans="2:11" customFormat="1" ht="15" customHeight="1">
      <c r="B152" s="236"/>
      <c r="C152" s="261" t="s">
        <v>3221</v>
      </c>
      <c r="D152" s="213"/>
      <c r="E152" s="213"/>
      <c r="F152" s="262" t="s">
        <v>1061</v>
      </c>
      <c r="G152" s="213"/>
      <c r="H152" s="261" t="s">
        <v>3232</v>
      </c>
      <c r="I152" s="261" t="s">
        <v>3174</v>
      </c>
      <c r="J152" s="261" t="s">
        <v>3223</v>
      </c>
      <c r="K152" s="257"/>
    </row>
    <row r="153" spans="2:11" customFormat="1" ht="15" customHeight="1">
      <c r="B153" s="236"/>
      <c r="C153" s="261" t="s">
        <v>100</v>
      </c>
      <c r="D153" s="213"/>
      <c r="E153" s="213"/>
      <c r="F153" s="262" t="s">
        <v>1061</v>
      </c>
      <c r="G153" s="213"/>
      <c r="H153" s="261" t="s">
        <v>3233</v>
      </c>
      <c r="I153" s="261" t="s">
        <v>3174</v>
      </c>
      <c r="J153" s="261" t="s">
        <v>3223</v>
      </c>
      <c r="K153" s="257"/>
    </row>
    <row r="154" spans="2:11" customFormat="1" ht="15" customHeight="1">
      <c r="B154" s="236"/>
      <c r="C154" s="261" t="s">
        <v>3177</v>
      </c>
      <c r="D154" s="213"/>
      <c r="E154" s="213"/>
      <c r="F154" s="262" t="s">
        <v>3178</v>
      </c>
      <c r="G154" s="213"/>
      <c r="H154" s="261" t="s">
        <v>3212</v>
      </c>
      <c r="I154" s="261" t="s">
        <v>3174</v>
      </c>
      <c r="J154" s="261">
        <v>50</v>
      </c>
      <c r="K154" s="257"/>
    </row>
    <row r="155" spans="2:11" customFormat="1" ht="15" customHeight="1">
      <c r="B155" s="236"/>
      <c r="C155" s="261" t="s">
        <v>3180</v>
      </c>
      <c r="D155" s="213"/>
      <c r="E155" s="213"/>
      <c r="F155" s="262" t="s">
        <v>1061</v>
      </c>
      <c r="G155" s="213"/>
      <c r="H155" s="261" t="s">
        <v>3212</v>
      </c>
      <c r="I155" s="261" t="s">
        <v>3182</v>
      </c>
      <c r="J155" s="261"/>
      <c r="K155" s="257"/>
    </row>
    <row r="156" spans="2:11" customFormat="1" ht="15" customHeight="1">
      <c r="B156" s="236"/>
      <c r="C156" s="261" t="s">
        <v>3191</v>
      </c>
      <c r="D156" s="213"/>
      <c r="E156" s="213"/>
      <c r="F156" s="262" t="s">
        <v>3178</v>
      </c>
      <c r="G156" s="213"/>
      <c r="H156" s="261" t="s">
        <v>3212</v>
      </c>
      <c r="I156" s="261" t="s">
        <v>3174</v>
      </c>
      <c r="J156" s="261">
        <v>50</v>
      </c>
      <c r="K156" s="257"/>
    </row>
    <row r="157" spans="2:11" customFormat="1" ht="15" customHeight="1">
      <c r="B157" s="236"/>
      <c r="C157" s="261" t="s">
        <v>3199</v>
      </c>
      <c r="D157" s="213"/>
      <c r="E157" s="213"/>
      <c r="F157" s="262" t="s">
        <v>3178</v>
      </c>
      <c r="G157" s="213"/>
      <c r="H157" s="261" t="s">
        <v>3212</v>
      </c>
      <c r="I157" s="261" t="s">
        <v>3174</v>
      </c>
      <c r="J157" s="261">
        <v>50</v>
      </c>
      <c r="K157" s="257"/>
    </row>
    <row r="158" spans="2:11" customFormat="1" ht="15" customHeight="1">
      <c r="B158" s="236"/>
      <c r="C158" s="261" t="s">
        <v>3197</v>
      </c>
      <c r="D158" s="213"/>
      <c r="E158" s="213"/>
      <c r="F158" s="262" t="s">
        <v>3178</v>
      </c>
      <c r="G158" s="213"/>
      <c r="H158" s="261" t="s">
        <v>3212</v>
      </c>
      <c r="I158" s="261" t="s">
        <v>3174</v>
      </c>
      <c r="J158" s="261">
        <v>50</v>
      </c>
      <c r="K158" s="257"/>
    </row>
    <row r="159" spans="2:11" customFormat="1" ht="15" customHeight="1">
      <c r="B159" s="236"/>
      <c r="C159" s="261" t="s">
        <v>146</v>
      </c>
      <c r="D159" s="213"/>
      <c r="E159" s="213"/>
      <c r="F159" s="262" t="s">
        <v>1061</v>
      </c>
      <c r="G159" s="213"/>
      <c r="H159" s="261" t="s">
        <v>3234</v>
      </c>
      <c r="I159" s="261" t="s">
        <v>3174</v>
      </c>
      <c r="J159" s="261" t="s">
        <v>3235</v>
      </c>
      <c r="K159" s="257"/>
    </row>
    <row r="160" spans="2:11" customFormat="1" ht="15" customHeight="1">
      <c r="B160" s="236"/>
      <c r="C160" s="261" t="s">
        <v>3236</v>
      </c>
      <c r="D160" s="213"/>
      <c r="E160" s="213"/>
      <c r="F160" s="262" t="s">
        <v>1061</v>
      </c>
      <c r="G160" s="213"/>
      <c r="H160" s="261" t="s">
        <v>3237</v>
      </c>
      <c r="I160" s="261" t="s">
        <v>3207</v>
      </c>
      <c r="J160" s="261"/>
      <c r="K160" s="257"/>
    </row>
    <row r="161" spans="2:11" customFormat="1" ht="15" customHeight="1">
      <c r="B161" s="263"/>
      <c r="C161" s="243"/>
      <c r="D161" s="243"/>
      <c r="E161" s="243"/>
      <c r="F161" s="243"/>
      <c r="G161" s="243"/>
      <c r="H161" s="243"/>
      <c r="I161" s="243"/>
      <c r="J161" s="243"/>
      <c r="K161" s="264"/>
    </row>
    <row r="162" spans="2:11" customFormat="1" ht="18.75" customHeight="1">
      <c r="B162" s="245"/>
      <c r="C162" s="255"/>
      <c r="D162" s="255"/>
      <c r="E162" s="255"/>
      <c r="F162" s="265"/>
      <c r="G162" s="255"/>
      <c r="H162" s="255"/>
      <c r="I162" s="255"/>
      <c r="J162" s="255"/>
      <c r="K162" s="245"/>
    </row>
    <row r="163" spans="2:11" customFormat="1" ht="18.75" customHeight="1"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</row>
    <row r="164" spans="2:1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customFormat="1" ht="45" customHeight="1">
      <c r="B165" s="205"/>
      <c r="C165" s="333" t="s">
        <v>3238</v>
      </c>
      <c r="D165" s="333"/>
      <c r="E165" s="333"/>
      <c r="F165" s="333"/>
      <c r="G165" s="333"/>
      <c r="H165" s="333"/>
      <c r="I165" s="333"/>
      <c r="J165" s="333"/>
      <c r="K165" s="206"/>
    </row>
    <row r="166" spans="2:11" customFormat="1" ht="17.25" customHeight="1">
      <c r="B166" s="205"/>
      <c r="C166" s="226" t="s">
        <v>3167</v>
      </c>
      <c r="D166" s="226"/>
      <c r="E166" s="226"/>
      <c r="F166" s="226" t="s">
        <v>3168</v>
      </c>
      <c r="G166" s="266"/>
      <c r="H166" s="267" t="s">
        <v>64</v>
      </c>
      <c r="I166" s="267" t="s">
        <v>67</v>
      </c>
      <c r="J166" s="226" t="s">
        <v>3169</v>
      </c>
      <c r="K166" s="206"/>
    </row>
    <row r="167" spans="2:11" customFormat="1" ht="17.25" customHeight="1">
      <c r="B167" s="207"/>
      <c r="C167" s="228" t="s">
        <v>3170</v>
      </c>
      <c r="D167" s="228"/>
      <c r="E167" s="228"/>
      <c r="F167" s="229" t="s">
        <v>3171</v>
      </c>
      <c r="G167" s="268"/>
      <c r="H167" s="269"/>
      <c r="I167" s="269"/>
      <c r="J167" s="228" t="s">
        <v>3172</v>
      </c>
      <c r="K167" s="208"/>
    </row>
    <row r="168" spans="2:11" customFormat="1" ht="5.25" customHeight="1">
      <c r="B168" s="236"/>
      <c r="C168" s="231"/>
      <c r="D168" s="231"/>
      <c r="E168" s="231"/>
      <c r="F168" s="231"/>
      <c r="G168" s="232"/>
      <c r="H168" s="231"/>
      <c r="I168" s="231"/>
      <c r="J168" s="231"/>
      <c r="K168" s="257"/>
    </row>
    <row r="169" spans="2:11" customFormat="1" ht="15" customHeight="1">
      <c r="B169" s="236"/>
      <c r="C169" s="213" t="s">
        <v>3175</v>
      </c>
      <c r="D169" s="213"/>
      <c r="E169" s="213"/>
      <c r="F169" s="234" t="s">
        <v>1061</v>
      </c>
      <c r="G169" s="213"/>
      <c r="H169" s="213" t="s">
        <v>3212</v>
      </c>
      <c r="I169" s="213" t="s">
        <v>3174</v>
      </c>
      <c r="J169" s="213">
        <v>120</v>
      </c>
      <c r="K169" s="257"/>
    </row>
    <row r="170" spans="2:11" customFormat="1" ht="15" customHeight="1">
      <c r="B170" s="236"/>
      <c r="C170" s="213" t="s">
        <v>3221</v>
      </c>
      <c r="D170" s="213"/>
      <c r="E170" s="213"/>
      <c r="F170" s="234" t="s">
        <v>1061</v>
      </c>
      <c r="G170" s="213"/>
      <c r="H170" s="213" t="s">
        <v>3222</v>
      </c>
      <c r="I170" s="213" t="s">
        <v>3174</v>
      </c>
      <c r="J170" s="213" t="s">
        <v>3223</v>
      </c>
      <c r="K170" s="257"/>
    </row>
    <row r="171" spans="2:11" customFormat="1" ht="15" customHeight="1">
      <c r="B171" s="236"/>
      <c r="C171" s="213" t="s">
        <v>100</v>
      </c>
      <c r="D171" s="213"/>
      <c r="E171" s="213"/>
      <c r="F171" s="234" t="s">
        <v>1061</v>
      </c>
      <c r="G171" s="213"/>
      <c r="H171" s="213" t="s">
        <v>3239</v>
      </c>
      <c r="I171" s="213" t="s">
        <v>3174</v>
      </c>
      <c r="J171" s="213" t="s">
        <v>3223</v>
      </c>
      <c r="K171" s="257"/>
    </row>
    <row r="172" spans="2:11" customFormat="1" ht="15" customHeight="1">
      <c r="B172" s="236"/>
      <c r="C172" s="213" t="s">
        <v>3177</v>
      </c>
      <c r="D172" s="213"/>
      <c r="E172" s="213"/>
      <c r="F172" s="234" t="s">
        <v>3178</v>
      </c>
      <c r="G172" s="213"/>
      <c r="H172" s="213" t="s">
        <v>3239</v>
      </c>
      <c r="I172" s="213" t="s">
        <v>3174</v>
      </c>
      <c r="J172" s="213">
        <v>50</v>
      </c>
      <c r="K172" s="257"/>
    </row>
    <row r="173" spans="2:11" customFormat="1" ht="15" customHeight="1">
      <c r="B173" s="236"/>
      <c r="C173" s="213" t="s">
        <v>3180</v>
      </c>
      <c r="D173" s="213"/>
      <c r="E173" s="213"/>
      <c r="F173" s="234" t="s">
        <v>1061</v>
      </c>
      <c r="G173" s="213"/>
      <c r="H173" s="213" t="s">
        <v>3239</v>
      </c>
      <c r="I173" s="213" t="s">
        <v>3182</v>
      </c>
      <c r="J173" s="213"/>
      <c r="K173" s="257"/>
    </row>
    <row r="174" spans="2:11" customFormat="1" ht="15" customHeight="1">
      <c r="B174" s="236"/>
      <c r="C174" s="213" t="s">
        <v>3191</v>
      </c>
      <c r="D174" s="213"/>
      <c r="E174" s="213"/>
      <c r="F174" s="234" t="s">
        <v>3178</v>
      </c>
      <c r="G174" s="213"/>
      <c r="H174" s="213" t="s">
        <v>3239</v>
      </c>
      <c r="I174" s="213" t="s">
        <v>3174</v>
      </c>
      <c r="J174" s="213">
        <v>50</v>
      </c>
      <c r="K174" s="257"/>
    </row>
    <row r="175" spans="2:11" customFormat="1" ht="15" customHeight="1">
      <c r="B175" s="236"/>
      <c r="C175" s="213" t="s">
        <v>3199</v>
      </c>
      <c r="D175" s="213"/>
      <c r="E175" s="213"/>
      <c r="F175" s="234" t="s">
        <v>3178</v>
      </c>
      <c r="G175" s="213"/>
      <c r="H175" s="213" t="s">
        <v>3239</v>
      </c>
      <c r="I175" s="213" t="s">
        <v>3174</v>
      </c>
      <c r="J175" s="213">
        <v>50</v>
      </c>
      <c r="K175" s="257"/>
    </row>
    <row r="176" spans="2:11" customFormat="1" ht="15" customHeight="1">
      <c r="B176" s="236"/>
      <c r="C176" s="213" t="s">
        <v>3197</v>
      </c>
      <c r="D176" s="213"/>
      <c r="E176" s="213"/>
      <c r="F176" s="234" t="s">
        <v>3178</v>
      </c>
      <c r="G176" s="213"/>
      <c r="H176" s="213" t="s">
        <v>3239</v>
      </c>
      <c r="I176" s="213" t="s">
        <v>3174</v>
      </c>
      <c r="J176" s="213">
        <v>50</v>
      </c>
      <c r="K176" s="257"/>
    </row>
    <row r="177" spans="2:11" customFormat="1" ht="15" customHeight="1">
      <c r="B177" s="236"/>
      <c r="C177" s="213" t="s">
        <v>154</v>
      </c>
      <c r="D177" s="213"/>
      <c r="E177" s="213"/>
      <c r="F177" s="234" t="s">
        <v>1061</v>
      </c>
      <c r="G177" s="213"/>
      <c r="H177" s="213" t="s">
        <v>3240</v>
      </c>
      <c r="I177" s="213" t="s">
        <v>3241</v>
      </c>
      <c r="J177" s="213"/>
      <c r="K177" s="257"/>
    </row>
    <row r="178" spans="2:11" customFormat="1" ht="15" customHeight="1">
      <c r="B178" s="236"/>
      <c r="C178" s="213" t="s">
        <v>67</v>
      </c>
      <c r="D178" s="213"/>
      <c r="E178" s="213"/>
      <c r="F178" s="234" t="s">
        <v>1061</v>
      </c>
      <c r="G178" s="213"/>
      <c r="H178" s="213" t="s">
        <v>3242</v>
      </c>
      <c r="I178" s="213" t="s">
        <v>3243</v>
      </c>
      <c r="J178" s="213">
        <v>1</v>
      </c>
      <c r="K178" s="257"/>
    </row>
    <row r="179" spans="2:11" customFormat="1" ht="15" customHeight="1">
      <c r="B179" s="236"/>
      <c r="C179" s="213" t="s">
        <v>63</v>
      </c>
      <c r="D179" s="213"/>
      <c r="E179" s="213"/>
      <c r="F179" s="234" t="s">
        <v>1061</v>
      </c>
      <c r="G179" s="213"/>
      <c r="H179" s="213" t="s">
        <v>3244</v>
      </c>
      <c r="I179" s="213" t="s">
        <v>3174</v>
      </c>
      <c r="J179" s="213">
        <v>20</v>
      </c>
      <c r="K179" s="257"/>
    </row>
    <row r="180" spans="2:11" customFormat="1" ht="15" customHeight="1">
      <c r="B180" s="236"/>
      <c r="C180" s="213" t="s">
        <v>64</v>
      </c>
      <c r="D180" s="213"/>
      <c r="E180" s="213"/>
      <c r="F180" s="234" t="s">
        <v>1061</v>
      </c>
      <c r="G180" s="213"/>
      <c r="H180" s="213" t="s">
        <v>3245</v>
      </c>
      <c r="I180" s="213" t="s">
        <v>3174</v>
      </c>
      <c r="J180" s="213">
        <v>255</v>
      </c>
      <c r="K180" s="257"/>
    </row>
    <row r="181" spans="2:11" customFormat="1" ht="15" customHeight="1">
      <c r="B181" s="236"/>
      <c r="C181" s="213" t="s">
        <v>155</v>
      </c>
      <c r="D181" s="213"/>
      <c r="E181" s="213"/>
      <c r="F181" s="234" t="s">
        <v>1061</v>
      </c>
      <c r="G181" s="213"/>
      <c r="H181" s="213" t="s">
        <v>3137</v>
      </c>
      <c r="I181" s="213" t="s">
        <v>3174</v>
      </c>
      <c r="J181" s="213">
        <v>10</v>
      </c>
      <c r="K181" s="257"/>
    </row>
    <row r="182" spans="2:11" customFormat="1" ht="15" customHeight="1">
      <c r="B182" s="236"/>
      <c r="C182" s="213" t="s">
        <v>156</v>
      </c>
      <c r="D182" s="213"/>
      <c r="E182" s="213"/>
      <c r="F182" s="234" t="s">
        <v>1061</v>
      </c>
      <c r="G182" s="213"/>
      <c r="H182" s="213" t="s">
        <v>3246</v>
      </c>
      <c r="I182" s="213" t="s">
        <v>3207</v>
      </c>
      <c r="J182" s="213"/>
      <c r="K182" s="257"/>
    </row>
    <row r="183" spans="2:11" customFormat="1" ht="15" customHeight="1">
      <c r="B183" s="236"/>
      <c r="C183" s="213" t="s">
        <v>3247</v>
      </c>
      <c r="D183" s="213"/>
      <c r="E183" s="213"/>
      <c r="F183" s="234" t="s">
        <v>1061</v>
      </c>
      <c r="G183" s="213"/>
      <c r="H183" s="213" t="s">
        <v>3248</v>
      </c>
      <c r="I183" s="213" t="s">
        <v>3207</v>
      </c>
      <c r="J183" s="213"/>
      <c r="K183" s="257"/>
    </row>
    <row r="184" spans="2:11" customFormat="1" ht="15" customHeight="1">
      <c r="B184" s="236"/>
      <c r="C184" s="213" t="s">
        <v>3236</v>
      </c>
      <c r="D184" s="213"/>
      <c r="E184" s="213"/>
      <c r="F184" s="234" t="s">
        <v>1061</v>
      </c>
      <c r="G184" s="213"/>
      <c r="H184" s="213" t="s">
        <v>3249</v>
      </c>
      <c r="I184" s="213" t="s">
        <v>3207</v>
      </c>
      <c r="J184" s="213"/>
      <c r="K184" s="257"/>
    </row>
    <row r="185" spans="2:11" customFormat="1" ht="15" customHeight="1">
      <c r="B185" s="236"/>
      <c r="C185" s="213" t="s">
        <v>158</v>
      </c>
      <c r="D185" s="213"/>
      <c r="E185" s="213"/>
      <c r="F185" s="234" t="s">
        <v>3178</v>
      </c>
      <c r="G185" s="213"/>
      <c r="H185" s="213" t="s">
        <v>3250</v>
      </c>
      <c r="I185" s="213" t="s">
        <v>3174</v>
      </c>
      <c r="J185" s="213">
        <v>50</v>
      </c>
      <c r="K185" s="257"/>
    </row>
    <row r="186" spans="2:11" customFormat="1" ht="15" customHeight="1">
      <c r="B186" s="236"/>
      <c r="C186" s="213" t="s">
        <v>3251</v>
      </c>
      <c r="D186" s="213"/>
      <c r="E186" s="213"/>
      <c r="F186" s="234" t="s">
        <v>3178</v>
      </c>
      <c r="G186" s="213"/>
      <c r="H186" s="213" t="s">
        <v>3252</v>
      </c>
      <c r="I186" s="213" t="s">
        <v>3253</v>
      </c>
      <c r="J186" s="213"/>
      <c r="K186" s="257"/>
    </row>
    <row r="187" spans="2:11" customFormat="1" ht="15" customHeight="1">
      <c r="B187" s="236"/>
      <c r="C187" s="213" t="s">
        <v>3254</v>
      </c>
      <c r="D187" s="213"/>
      <c r="E187" s="213"/>
      <c r="F187" s="234" t="s">
        <v>3178</v>
      </c>
      <c r="G187" s="213"/>
      <c r="H187" s="213" t="s">
        <v>3255</v>
      </c>
      <c r="I187" s="213" t="s">
        <v>3253</v>
      </c>
      <c r="J187" s="213"/>
      <c r="K187" s="257"/>
    </row>
    <row r="188" spans="2:11" customFormat="1" ht="15" customHeight="1">
      <c r="B188" s="236"/>
      <c r="C188" s="213" t="s">
        <v>3256</v>
      </c>
      <c r="D188" s="213"/>
      <c r="E188" s="213"/>
      <c r="F188" s="234" t="s">
        <v>3178</v>
      </c>
      <c r="G188" s="213"/>
      <c r="H188" s="213" t="s">
        <v>3257</v>
      </c>
      <c r="I188" s="213" t="s">
        <v>3253</v>
      </c>
      <c r="J188" s="213"/>
      <c r="K188" s="257"/>
    </row>
    <row r="189" spans="2:11" customFormat="1" ht="15" customHeight="1">
      <c r="B189" s="236"/>
      <c r="C189" s="270" t="s">
        <v>3258</v>
      </c>
      <c r="D189" s="213"/>
      <c r="E189" s="213"/>
      <c r="F189" s="234" t="s">
        <v>3178</v>
      </c>
      <c r="G189" s="213"/>
      <c r="H189" s="213" t="s">
        <v>3259</v>
      </c>
      <c r="I189" s="213" t="s">
        <v>3260</v>
      </c>
      <c r="J189" s="271" t="s">
        <v>3261</v>
      </c>
      <c r="K189" s="257"/>
    </row>
    <row r="190" spans="2:11" customFormat="1" ht="15" customHeight="1">
      <c r="B190" s="272"/>
      <c r="C190" s="273" t="s">
        <v>3262</v>
      </c>
      <c r="D190" s="274"/>
      <c r="E190" s="274"/>
      <c r="F190" s="275" t="s">
        <v>3178</v>
      </c>
      <c r="G190" s="274"/>
      <c r="H190" s="274" t="s">
        <v>3263</v>
      </c>
      <c r="I190" s="274" t="s">
        <v>3260</v>
      </c>
      <c r="J190" s="276" t="s">
        <v>3261</v>
      </c>
      <c r="K190" s="277"/>
    </row>
    <row r="191" spans="2:11" customFormat="1" ht="15" customHeight="1">
      <c r="B191" s="236"/>
      <c r="C191" s="270" t="s">
        <v>52</v>
      </c>
      <c r="D191" s="213"/>
      <c r="E191" s="213"/>
      <c r="F191" s="234" t="s">
        <v>1061</v>
      </c>
      <c r="G191" s="213"/>
      <c r="H191" s="210" t="s">
        <v>3264</v>
      </c>
      <c r="I191" s="213" t="s">
        <v>3265</v>
      </c>
      <c r="J191" s="213"/>
      <c r="K191" s="257"/>
    </row>
    <row r="192" spans="2:11" customFormat="1" ht="15" customHeight="1">
      <c r="B192" s="236"/>
      <c r="C192" s="270" t="s">
        <v>3266</v>
      </c>
      <c r="D192" s="213"/>
      <c r="E192" s="213"/>
      <c r="F192" s="234" t="s">
        <v>1061</v>
      </c>
      <c r="G192" s="213"/>
      <c r="H192" s="213" t="s">
        <v>3267</v>
      </c>
      <c r="I192" s="213" t="s">
        <v>3207</v>
      </c>
      <c r="J192" s="213"/>
      <c r="K192" s="257"/>
    </row>
    <row r="193" spans="2:11" customFormat="1" ht="15" customHeight="1">
      <c r="B193" s="236"/>
      <c r="C193" s="270" t="s">
        <v>3268</v>
      </c>
      <c r="D193" s="213"/>
      <c r="E193" s="213"/>
      <c r="F193" s="234" t="s">
        <v>1061</v>
      </c>
      <c r="G193" s="213"/>
      <c r="H193" s="213" t="s">
        <v>3269</v>
      </c>
      <c r="I193" s="213" t="s">
        <v>3207</v>
      </c>
      <c r="J193" s="213"/>
      <c r="K193" s="257"/>
    </row>
    <row r="194" spans="2:11" customFormat="1" ht="15" customHeight="1">
      <c r="B194" s="236"/>
      <c r="C194" s="270" t="s">
        <v>3270</v>
      </c>
      <c r="D194" s="213"/>
      <c r="E194" s="213"/>
      <c r="F194" s="234" t="s">
        <v>3178</v>
      </c>
      <c r="G194" s="213"/>
      <c r="H194" s="213" t="s">
        <v>3271</v>
      </c>
      <c r="I194" s="213" t="s">
        <v>3207</v>
      </c>
      <c r="J194" s="213"/>
      <c r="K194" s="257"/>
    </row>
    <row r="195" spans="2:11" customFormat="1" ht="15" customHeight="1">
      <c r="B195" s="263"/>
      <c r="C195" s="278"/>
      <c r="D195" s="243"/>
      <c r="E195" s="243"/>
      <c r="F195" s="243"/>
      <c r="G195" s="243"/>
      <c r="H195" s="243"/>
      <c r="I195" s="243"/>
      <c r="J195" s="243"/>
      <c r="K195" s="264"/>
    </row>
    <row r="196" spans="2:11" customFormat="1" ht="18.75" customHeight="1">
      <c r="B196" s="245"/>
      <c r="C196" s="255"/>
      <c r="D196" s="255"/>
      <c r="E196" s="255"/>
      <c r="F196" s="265"/>
      <c r="G196" s="255"/>
      <c r="H196" s="255"/>
      <c r="I196" s="255"/>
      <c r="J196" s="255"/>
      <c r="K196" s="245"/>
    </row>
    <row r="197" spans="2:11" customFormat="1" ht="18.75" customHeight="1">
      <c r="B197" s="245"/>
      <c r="C197" s="255"/>
      <c r="D197" s="255"/>
      <c r="E197" s="255"/>
      <c r="F197" s="265"/>
      <c r="G197" s="255"/>
      <c r="H197" s="255"/>
      <c r="I197" s="255"/>
      <c r="J197" s="255"/>
      <c r="K197" s="245"/>
    </row>
    <row r="198" spans="2:11" customFormat="1" ht="18.75" customHeight="1">
      <c r="B198" s="220"/>
      <c r="C198" s="220"/>
      <c r="D198" s="220"/>
      <c r="E198" s="220"/>
      <c r="F198" s="220"/>
      <c r="G198" s="220"/>
      <c r="H198" s="220"/>
      <c r="I198" s="220"/>
      <c r="J198" s="220"/>
      <c r="K198" s="220"/>
    </row>
    <row r="199" spans="2:11" customFormat="1" ht="12">
      <c r="B199" s="202"/>
      <c r="C199" s="203"/>
      <c r="D199" s="203"/>
      <c r="E199" s="203"/>
      <c r="F199" s="203"/>
      <c r="G199" s="203"/>
      <c r="H199" s="203"/>
      <c r="I199" s="203"/>
      <c r="J199" s="203"/>
      <c r="K199" s="204"/>
    </row>
    <row r="200" spans="2:11" customFormat="1" ht="22.2">
      <c r="B200" s="205"/>
      <c r="C200" s="333" t="s">
        <v>3272</v>
      </c>
      <c r="D200" s="333"/>
      <c r="E200" s="333"/>
      <c r="F200" s="333"/>
      <c r="G200" s="333"/>
      <c r="H200" s="333"/>
      <c r="I200" s="333"/>
      <c r="J200" s="333"/>
      <c r="K200" s="206"/>
    </row>
    <row r="201" spans="2:11" customFormat="1" ht="25.5" customHeight="1">
      <c r="B201" s="205"/>
      <c r="C201" s="279" t="s">
        <v>3273</v>
      </c>
      <c r="D201" s="279"/>
      <c r="E201" s="279"/>
      <c r="F201" s="279" t="s">
        <v>3274</v>
      </c>
      <c r="G201" s="280"/>
      <c r="H201" s="336" t="s">
        <v>3275</v>
      </c>
      <c r="I201" s="336"/>
      <c r="J201" s="336"/>
      <c r="K201" s="206"/>
    </row>
    <row r="202" spans="2:11" customFormat="1" ht="5.25" customHeight="1">
      <c r="B202" s="236"/>
      <c r="C202" s="231"/>
      <c r="D202" s="231"/>
      <c r="E202" s="231"/>
      <c r="F202" s="231"/>
      <c r="G202" s="255"/>
      <c r="H202" s="231"/>
      <c r="I202" s="231"/>
      <c r="J202" s="231"/>
      <c r="K202" s="257"/>
    </row>
    <row r="203" spans="2:11" customFormat="1" ht="15" customHeight="1">
      <c r="B203" s="236"/>
      <c r="C203" s="213" t="s">
        <v>3265</v>
      </c>
      <c r="D203" s="213"/>
      <c r="E203" s="213"/>
      <c r="F203" s="234" t="s">
        <v>53</v>
      </c>
      <c r="G203" s="213"/>
      <c r="H203" s="337" t="s">
        <v>3276</v>
      </c>
      <c r="I203" s="337"/>
      <c r="J203" s="337"/>
      <c r="K203" s="257"/>
    </row>
    <row r="204" spans="2:11" customFormat="1" ht="15" customHeight="1">
      <c r="B204" s="236"/>
      <c r="C204" s="213"/>
      <c r="D204" s="213"/>
      <c r="E204" s="213"/>
      <c r="F204" s="234" t="s">
        <v>54</v>
      </c>
      <c r="G204" s="213"/>
      <c r="H204" s="337" t="s">
        <v>3277</v>
      </c>
      <c r="I204" s="337"/>
      <c r="J204" s="337"/>
      <c r="K204" s="257"/>
    </row>
    <row r="205" spans="2:11" customFormat="1" ht="15" customHeight="1">
      <c r="B205" s="236"/>
      <c r="C205" s="213"/>
      <c r="D205" s="213"/>
      <c r="E205" s="213"/>
      <c r="F205" s="234" t="s">
        <v>57</v>
      </c>
      <c r="G205" s="213"/>
      <c r="H205" s="337" t="s">
        <v>3278</v>
      </c>
      <c r="I205" s="337"/>
      <c r="J205" s="337"/>
      <c r="K205" s="257"/>
    </row>
    <row r="206" spans="2:11" customFormat="1" ht="15" customHeight="1">
      <c r="B206" s="236"/>
      <c r="C206" s="213"/>
      <c r="D206" s="213"/>
      <c r="E206" s="213"/>
      <c r="F206" s="234" t="s">
        <v>55</v>
      </c>
      <c r="G206" s="213"/>
      <c r="H206" s="337" t="s">
        <v>3279</v>
      </c>
      <c r="I206" s="337"/>
      <c r="J206" s="337"/>
      <c r="K206" s="257"/>
    </row>
    <row r="207" spans="2:11" customFormat="1" ht="15" customHeight="1">
      <c r="B207" s="236"/>
      <c r="C207" s="213"/>
      <c r="D207" s="213"/>
      <c r="E207" s="213"/>
      <c r="F207" s="234" t="s">
        <v>56</v>
      </c>
      <c r="G207" s="213"/>
      <c r="H207" s="337" t="s">
        <v>3280</v>
      </c>
      <c r="I207" s="337"/>
      <c r="J207" s="337"/>
      <c r="K207" s="257"/>
    </row>
    <row r="208" spans="2:11" customFormat="1" ht="15" customHeight="1">
      <c r="B208" s="236"/>
      <c r="C208" s="213"/>
      <c r="D208" s="213"/>
      <c r="E208" s="213"/>
      <c r="F208" s="234"/>
      <c r="G208" s="213"/>
      <c r="H208" s="213"/>
      <c r="I208" s="213"/>
      <c r="J208" s="213"/>
      <c r="K208" s="257"/>
    </row>
    <row r="209" spans="2:11" customFormat="1" ht="15" customHeight="1">
      <c r="B209" s="236"/>
      <c r="C209" s="213" t="s">
        <v>3219</v>
      </c>
      <c r="D209" s="213"/>
      <c r="E209" s="213"/>
      <c r="F209" s="234" t="s">
        <v>95</v>
      </c>
      <c r="G209" s="213"/>
      <c r="H209" s="337" t="s">
        <v>3281</v>
      </c>
      <c r="I209" s="337"/>
      <c r="J209" s="337"/>
      <c r="K209" s="257"/>
    </row>
    <row r="210" spans="2:11" customFormat="1" ht="15" customHeight="1">
      <c r="B210" s="236"/>
      <c r="C210" s="213"/>
      <c r="D210" s="213"/>
      <c r="E210" s="213"/>
      <c r="F210" s="234" t="s">
        <v>3117</v>
      </c>
      <c r="G210" s="213"/>
      <c r="H210" s="337" t="s">
        <v>3118</v>
      </c>
      <c r="I210" s="337"/>
      <c r="J210" s="337"/>
      <c r="K210" s="257"/>
    </row>
    <row r="211" spans="2:11" customFormat="1" ht="15" customHeight="1">
      <c r="B211" s="236"/>
      <c r="C211" s="213"/>
      <c r="D211" s="213"/>
      <c r="E211" s="213"/>
      <c r="F211" s="234" t="s">
        <v>3115</v>
      </c>
      <c r="G211" s="213"/>
      <c r="H211" s="337" t="s">
        <v>3282</v>
      </c>
      <c r="I211" s="337"/>
      <c r="J211" s="337"/>
      <c r="K211" s="257"/>
    </row>
    <row r="212" spans="2:11" customFormat="1" ht="15" customHeight="1">
      <c r="B212" s="281"/>
      <c r="C212" s="213"/>
      <c r="D212" s="213"/>
      <c r="E212" s="213"/>
      <c r="F212" s="234" t="s">
        <v>89</v>
      </c>
      <c r="G212" s="270"/>
      <c r="H212" s="338" t="s">
        <v>3119</v>
      </c>
      <c r="I212" s="338"/>
      <c r="J212" s="338"/>
      <c r="K212" s="282"/>
    </row>
    <row r="213" spans="2:11" customFormat="1" ht="15" customHeight="1">
      <c r="B213" s="281"/>
      <c r="C213" s="213"/>
      <c r="D213" s="213"/>
      <c r="E213" s="213"/>
      <c r="F213" s="234" t="s">
        <v>3120</v>
      </c>
      <c r="G213" s="270"/>
      <c r="H213" s="338" t="s">
        <v>3283</v>
      </c>
      <c r="I213" s="338"/>
      <c r="J213" s="338"/>
      <c r="K213" s="282"/>
    </row>
    <row r="214" spans="2:11" customFormat="1" ht="15" customHeight="1">
      <c r="B214" s="281"/>
      <c r="C214" s="213"/>
      <c r="D214" s="213"/>
      <c r="E214" s="213"/>
      <c r="F214" s="234"/>
      <c r="G214" s="270"/>
      <c r="H214" s="261"/>
      <c r="I214" s="261"/>
      <c r="J214" s="261"/>
      <c r="K214" s="282"/>
    </row>
    <row r="215" spans="2:11" customFormat="1" ht="15" customHeight="1">
      <c r="B215" s="281"/>
      <c r="C215" s="213" t="s">
        <v>3243</v>
      </c>
      <c r="D215" s="213"/>
      <c r="E215" s="213"/>
      <c r="F215" s="234">
        <v>1</v>
      </c>
      <c r="G215" s="270"/>
      <c r="H215" s="338" t="s">
        <v>3284</v>
      </c>
      <c r="I215" s="338"/>
      <c r="J215" s="338"/>
      <c r="K215" s="282"/>
    </row>
    <row r="216" spans="2:11" customFormat="1" ht="15" customHeight="1">
      <c r="B216" s="281"/>
      <c r="C216" s="213"/>
      <c r="D216" s="213"/>
      <c r="E216" s="213"/>
      <c r="F216" s="234">
        <v>2</v>
      </c>
      <c r="G216" s="270"/>
      <c r="H216" s="338" t="s">
        <v>3285</v>
      </c>
      <c r="I216" s="338"/>
      <c r="J216" s="338"/>
      <c r="K216" s="282"/>
    </row>
    <row r="217" spans="2:11" customFormat="1" ht="15" customHeight="1">
      <c r="B217" s="281"/>
      <c r="C217" s="213"/>
      <c r="D217" s="213"/>
      <c r="E217" s="213"/>
      <c r="F217" s="234">
        <v>3</v>
      </c>
      <c r="G217" s="270"/>
      <c r="H217" s="338" t="s">
        <v>3286</v>
      </c>
      <c r="I217" s="338"/>
      <c r="J217" s="338"/>
      <c r="K217" s="282"/>
    </row>
    <row r="218" spans="2:11" customFormat="1" ht="15" customHeight="1">
      <c r="B218" s="281"/>
      <c r="C218" s="213"/>
      <c r="D218" s="213"/>
      <c r="E218" s="213"/>
      <c r="F218" s="234">
        <v>4</v>
      </c>
      <c r="G218" s="270"/>
      <c r="H218" s="338" t="s">
        <v>3287</v>
      </c>
      <c r="I218" s="338"/>
      <c r="J218" s="338"/>
      <c r="K218" s="282"/>
    </row>
    <row r="219" spans="2:11" customFormat="1" ht="12.75" customHeight="1">
      <c r="B219" s="283"/>
      <c r="C219" s="284"/>
      <c r="D219" s="284"/>
      <c r="E219" s="284"/>
      <c r="F219" s="284"/>
      <c r="G219" s="284"/>
      <c r="H219" s="284"/>
      <c r="I219" s="284"/>
      <c r="J219" s="284"/>
      <c r="K219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0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101</v>
      </c>
      <c r="AZ2" s="159" t="s">
        <v>223</v>
      </c>
      <c r="BA2" s="159" t="s">
        <v>224</v>
      </c>
      <c r="BB2" s="159" t="s">
        <v>225</v>
      </c>
      <c r="BC2" s="159" t="s">
        <v>226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227</v>
      </c>
      <c r="BA3" s="159" t="s">
        <v>228</v>
      </c>
      <c r="BB3" s="159" t="s">
        <v>225</v>
      </c>
      <c r="BC3" s="159" t="s">
        <v>229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59</v>
      </c>
      <c r="BA4" s="159" t="s">
        <v>230</v>
      </c>
      <c r="BB4" s="159" t="s">
        <v>225</v>
      </c>
      <c r="BC4" s="159" t="s">
        <v>231</v>
      </c>
      <c r="BD4" s="159" t="s">
        <v>21</v>
      </c>
    </row>
    <row r="5" spans="2:56" ht="6.9" customHeight="1">
      <c r="B5" s="20"/>
      <c r="L5" s="20"/>
      <c r="AZ5" s="159" t="s">
        <v>232</v>
      </c>
      <c r="BA5" s="159" t="s">
        <v>233</v>
      </c>
      <c r="BB5" s="159" t="s">
        <v>225</v>
      </c>
      <c r="BC5" s="159" t="s">
        <v>234</v>
      </c>
      <c r="BD5" s="159" t="s">
        <v>21</v>
      </c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237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ROUND(J94,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ROUND((SUM(BE94:BE308)),  2)</f>
        <v>0</v>
      </c>
      <c r="I35" s="94">
        <v>0.21</v>
      </c>
      <c r="J35" s="84">
        <f>ROUND(((SUM(BE94:BE308))*I35),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ROUND((SUM(BF94:BF308)),  2)</f>
        <v>0</v>
      </c>
      <c r="I36" s="94">
        <v>0.12</v>
      </c>
      <c r="J36" s="84">
        <f>ROUND(((SUM(BF94:BF308))*I36),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ROUND((SUM(BG94:BG308)),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ROUND((SUM(BH94:BH308)),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ROUND((SUM(BI94:BI308)),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SO-01.1 - Nová splašková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J94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J95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J96</f>
        <v>0</v>
      </c>
      <c r="L65" s="108"/>
    </row>
    <row r="66" spans="2:12" s="9" customFormat="1" ht="19.95" customHeight="1">
      <c r="B66" s="108"/>
      <c r="D66" s="109" t="s">
        <v>241</v>
      </c>
      <c r="E66" s="110"/>
      <c r="F66" s="110"/>
      <c r="G66" s="110"/>
      <c r="H66" s="110"/>
      <c r="I66" s="110"/>
      <c r="J66" s="111">
        <f>J193</f>
        <v>0</v>
      </c>
      <c r="L66" s="108"/>
    </row>
    <row r="67" spans="2:12" s="9" customFormat="1" ht="19.95" customHeight="1">
      <c r="B67" s="108"/>
      <c r="D67" s="109" t="s">
        <v>242</v>
      </c>
      <c r="E67" s="110"/>
      <c r="F67" s="110"/>
      <c r="G67" s="110"/>
      <c r="H67" s="110"/>
      <c r="I67" s="110"/>
      <c r="J67" s="111">
        <f>J200</f>
        <v>0</v>
      </c>
      <c r="L67" s="108"/>
    </row>
    <row r="68" spans="2:12" s="9" customFormat="1" ht="19.95" customHeight="1">
      <c r="B68" s="108"/>
      <c r="D68" s="109" t="s">
        <v>243</v>
      </c>
      <c r="E68" s="110"/>
      <c r="F68" s="110"/>
      <c r="G68" s="110"/>
      <c r="H68" s="110"/>
      <c r="I68" s="110"/>
      <c r="J68" s="111">
        <f>J222</f>
        <v>0</v>
      </c>
      <c r="L68" s="108"/>
    </row>
    <row r="69" spans="2:12" s="9" customFormat="1" ht="19.95" customHeight="1">
      <c r="B69" s="108"/>
      <c r="D69" s="109" t="s">
        <v>244</v>
      </c>
      <c r="E69" s="110"/>
      <c r="F69" s="110"/>
      <c r="G69" s="110"/>
      <c r="H69" s="110"/>
      <c r="I69" s="110"/>
      <c r="J69" s="111">
        <f>J232</f>
        <v>0</v>
      </c>
      <c r="L69" s="108"/>
    </row>
    <row r="70" spans="2:12" s="9" customFormat="1" ht="19.95" customHeight="1">
      <c r="B70" s="108"/>
      <c r="D70" s="109" t="s">
        <v>245</v>
      </c>
      <c r="E70" s="110"/>
      <c r="F70" s="110"/>
      <c r="G70" s="110"/>
      <c r="H70" s="110"/>
      <c r="I70" s="110"/>
      <c r="J70" s="111">
        <f>J288</f>
        <v>0</v>
      </c>
      <c r="L70" s="108"/>
    </row>
    <row r="71" spans="2:12" s="9" customFormat="1" ht="19.95" customHeight="1">
      <c r="B71" s="108"/>
      <c r="D71" s="109" t="s">
        <v>246</v>
      </c>
      <c r="E71" s="110"/>
      <c r="F71" s="110"/>
      <c r="G71" s="110"/>
      <c r="H71" s="110"/>
      <c r="I71" s="110"/>
      <c r="J71" s="111">
        <f>J295</f>
        <v>0</v>
      </c>
      <c r="L71" s="108"/>
    </row>
    <row r="72" spans="2:12" s="9" customFormat="1" ht="19.95" customHeight="1">
      <c r="B72" s="108"/>
      <c r="D72" s="109" t="s">
        <v>247</v>
      </c>
      <c r="E72" s="110"/>
      <c r="F72" s="110"/>
      <c r="G72" s="110"/>
      <c r="H72" s="110"/>
      <c r="I72" s="110"/>
      <c r="J72" s="111">
        <f>J306</f>
        <v>0</v>
      </c>
      <c r="L72" s="108"/>
    </row>
    <row r="73" spans="2:12" s="1" customFormat="1" ht="21.75" customHeight="1">
      <c r="B73" s="33"/>
      <c r="L73" s="33"/>
    </row>
    <row r="74" spans="2:12" s="1" customFormat="1" ht="6.9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" customHeight="1">
      <c r="B79" s="33"/>
      <c r="C79" s="21" t="s">
        <v>153</v>
      </c>
      <c r="L79" s="33"/>
    </row>
    <row r="80" spans="2:12" s="1" customFormat="1" ht="6.9" customHeight="1">
      <c r="B80" s="33"/>
      <c r="L80" s="33"/>
    </row>
    <row r="81" spans="2:63" s="1" customFormat="1" ht="12" customHeight="1">
      <c r="B81" s="33"/>
      <c r="C81" s="27" t="s">
        <v>16</v>
      </c>
      <c r="L81" s="33"/>
    </row>
    <row r="82" spans="2:63" s="1" customFormat="1" ht="16.5" customHeight="1">
      <c r="B82" s="33"/>
      <c r="E82" s="327" t="str">
        <f>E7</f>
        <v>Rekonstrukce vodovodu a kanalizace Dolní Němčice - 2027</v>
      </c>
      <c r="F82" s="328"/>
      <c r="G82" s="328"/>
      <c r="H82" s="328"/>
      <c r="L82" s="33"/>
    </row>
    <row r="83" spans="2:63" ht="12" customHeight="1">
      <c r="B83" s="20"/>
      <c r="C83" s="27" t="s">
        <v>143</v>
      </c>
      <c r="L83" s="20"/>
    </row>
    <row r="84" spans="2:63" s="1" customFormat="1" ht="16.5" customHeight="1">
      <c r="B84" s="33"/>
      <c r="E84" s="327" t="s">
        <v>235</v>
      </c>
      <c r="F84" s="329"/>
      <c r="G84" s="329"/>
      <c r="H84" s="329"/>
      <c r="L84" s="33"/>
    </row>
    <row r="85" spans="2:63" s="1" customFormat="1" ht="12" customHeight="1">
      <c r="B85" s="33"/>
      <c r="C85" s="27" t="s">
        <v>236</v>
      </c>
      <c r="L85" s="33"/>
    </row>
    <row r="86" spans="2:63" s="1" customFormat="1" ht="16.5" customHeight="1">
      <c r="B86" s="33"/>
      <c r="E86" s="291" t="str">
        <f>E11</f>
        <v>SO-01.1 - Nová splašková kanalizace</v>
      </c>
      <c r="F86" s="329"/>
      <c r="G86" s="329"/>
      <c r="H86" s="329"/>
      <c r="L86" s="33"/>
    </row>
    <row r="87" spans="2:63" s="1" customFormat="1" ht="6.9" customHeight="1">
      <c r="B87" s="33"/>
      <c r="L87" s="33"/>
    </row>
    <row r="88" spans="2:63" s="1" customFormat="1" ht="12" customHeight="1">
      <c r="B88" s="33"/>
      <c r="C88" s="27" t="s">
        <v>22</v>
      </c>
      <c r="F88" s="25" t="str">
        <f>F14</f>
        <v>Dolní Němčice</v>
      </c>
      <c r="I88" s="27" t="s">
        <v>24</v>
      </c>
      <c r="J88" s="50" t="str">
        <f>IF(J14="","",J14)</f>
        <v>16. 2. 2021</v>
      </c>
      <c r="L88" s="33"/>
    </row>
    <row r="89" spans="2:63" s="1" customFormat="1" ht="6.9" customHeight="1">
      <c r="B89" s="33"/>
      <c r="L89" s="33"/>
    </row>
    <row r="90" spans="2:63" s="1" customFormat="1" ht="15.15" customHeight="1">
      <c r="B90" s="33"/>
      <c r="C90" s="27" t="s">
        <v>30</v>
      </c>
      <c r="F90" s="25" t="str">
        <f>E17</f>
        <v>Město Dačice</v>
      </c>
      <c r="I90" s="27" t="s">
        <v>38</v>
      </c>
      <c r="J90" s="31" t="str">
        <f>E23</f>
        <v>VAK projekt s.r.o.</v>
      </c>
      <c r="L90" s="33"/>
    </row>
    <row r="91" spans="2:63" s="1" customFormat="1" ht="25.65" customHeight="1">
      <c r="B91" s="33"/>
      <c r="C91" s="27" t="s">
        <v>36</v>
      </c>
      <c r="F91" s="25" t="str">
        <f>IF(E20="","",E20)</f>
        <v>Vyplň údaj</v>
      </c>
      <c r="I91" s="27" t="s">
        <v>43</v>
      </c>
      <c r="J91" s="31" t="str">
        <f>E26</f>
        <v>Ing. Martina Zamlinská</v>
      </c>
      <c r="L91" s="33"/>
    </row>
    <row r="92" spans="2:63" s="1" customFormat="1" ht="10.35" customHeight="1">
      <c r="B92" s="33"/>
      <c r="L92" s="33"/>
    </row>
    <row r="93" spans="2:63" s="10" customFormat="1" ht="29.25" customHeight="1">
      <c r="B93" s="112"/>
      <c r="C93" s="113" t="s">
        <v>154</v>
      </c>
      <c r="D93" s="114" t="s">
        <v>67</v>
      </c>
      <c r="E93" s="114" t="s">
        <v>63</v>
      </c>
      <c r="F93" s="114" t="s">
        <v>64</v>
      </c>
      <c r="G93" s="114" t="s">
        <v>155</v>
      </c>
      <c r="H93" s="114" t="s">
        <v>156</v>
      </c>
      <c r="I93" s="114" t="s">
        <v>157</v>
      </c>
      <c r="J93" s="114" t="s">
        <v>147</v>
      </c>
      <c r="K93" s="115" t="s">
        <v>158</v>
      </c>
      <c r="L93" s="112"/>
      <c r="M93" s="57" t="s">
        <v>44</v>
      </c>
      <c r="N93" s="58" t="s">
        <v>52</v>
      </c>
      <c r="O93" s="58" t="s">
        <v>159</v>
      </c>
      <c r="P93" s="58" t="s">
        <v>160</v>
      </c>
      <c r="Q93" s="58" t="s">
        <v>161</v>
      </c>
      <c r="R93" s="58" t="s">
        <v>162</v>
      </c>
      <c r="S93" s="58" t="s">
        <v>163</v>
      </c>
      <c r="T93" s="59" t="s">
        <v>164</v>
      </c>
    </row>
    <row r="94" spans="2:63" s="1" customFormat="1" ht="22.8" customHeight="1">
      <c r="B94" s="33"/>
      <c r="C94" s="62" t="s">
        <v>165</v>
      </c>
      <c r="J94" s="116">
        <f>BK94</f>
        <v>0</v>
      </c>
      <c r="L94" s="33"/>
      <c r="M94" s="60"/>
      <c r="N94" s="51"/>
      <c r="O94" s="51"/>
      <c r="P94" s="117">
        <f>P95</f>
        <v>0</v>
      </c>
      <c r="Q94" s="51"/>
      <c r="R94" s="117">
        <f>R95</f>
        <v>1648.9704247300001</v>
      </c>
      <c r="S94" s="51"/>
      <c r="T94" s="118">
        <f>T95</f>
        <v>6.0024999999999995</v>
      </c>
      <c r="AT94" s="17" t="s">
        <v>81</v>
      </c>
      <c r="AU94" s="17" t="s">
        <v>148</v>
      </c>
      <c r="BK94" s="119">
        <f>BK95</f>
        <v>0</v>
      </c>
    </row>
    <row r="95" spans="2:63" s="11" customFormat="1" ht="25.95" customHeight="1">
      <c r="B95" s="120"/>
      <c r="D95" s="121" t="s">
        <v>81</v>
      </c>
      <c r="E95" s="122" t="s">
        <v>248</v>
      </c>
      <c r="F95" s="122" t="s">
        <v>249</v>
      </c>
      <c r="I95" s="123"/>
      <c r="J95" s="124">
        <f>BK95</f>
        <v>0</v>
      </c>
      <c r="L95" s="120"/>
      <c r="M95" s="125"/>
      <c r="P95" s="126">
        <f>P96+P193+P200+P222+P232+P288+P295+P306</f>
        <v>0</v>
      </c>
      <c r="R95" s="126">
        <f>R96+R193+R200+R222+R232+R288+R295+R306</f>
        <v>1648.9704247300001</v>
      </c>
      <c r="T95" s="127">
        <f>T96+T193+T200+T222+T232+T288+T295+T306</f>
        <v>6.0024999999999995</v>
      </c>
      <c r="AR95" s="121" t="s">
        <v>90</v>
      </c>
      <c r="AT95" s="128" t="s">
        <v>81</v>
      </c>
      <c r="AU95" s="128" t="s">
        <v>82</v>
      </c>
      <c r="AY95" s="121" t="s">
        <v>168</v>
      </c>
      <c r="BK95" s="129">
        <f>BK96+BK193+BK200+BK222+BK232+BK288+BK295+BK306</f>
        <v>0</v>
      </c>
    </row>
    <row r="96" spans="2:63" s="11" customFormat="1" ht="22.8" customHeight="1">
      <c r="B96" s="120"/>
      <c r="D96" s="121" t="s">
        <v>81</v>
      </c>
      <c r="E96" s="130" t="s">
        <v>90</v>
      </c>
      <c r="F96" s="130" t="s">
        <v>250</v>
      </c>
      <c r="I96" s="123"/>
      <c r="J96" s="131">
        <f>BK96</f>
        <v>0</v>
      </c>
      <c r="L96" s="120"/>
      <c r="M96" s="125"/>
      <c r="P96" s="126">
        <f>SUM(P97:P192)</f>
        <v>0</v>
      </c>
      <c r="R96" s="126">
        <f>SUM(R97:R192)</f>
        <v>1561.8402240800001</v>
      </c>
      <c r="T96" s="127">
        <f>SUM(T97:T192)</f>
        <v>6.0024999999999995</v>
      </c>
      <c r="AR96" s="121" t="s">
        <v>90</v>
      </c>
      <c r="AT96" s="128" t="s">
        <v>81</v>
      </c>
      <c r="AU96" s="128" t="s">
        <v>90</v>
      </c>
      <c r="AY96" s="121" t="s">
        <v>168</v>
      </c>
      <c r="BK96" s="129">
        <f>SUM(BK97:BK192)</f>
        <v>0</v>
      </c>
    </row>
    <row r="97" spans="2:65" s="1" customFormat="1" ht="37.799999999999997" customHeight="1">
      <c r="B97" s="33"/>
      <c r="C97" s="132" t="s">
        <v>90</v>
      </c>
      <c r="D97" s="132" t="s">
        <v>171</v>
      </c>
      <c r="E97" s="133" t="s">
        <v>251</v>
      </c>
      <c r="F97" s="134" t="s">
        <v>252</v>
      </c>
      <c r="G97" s="135" t="s">
        <v>253</v>
      </c>
      <c r="H97" s="136">
        <v>6.5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0.255</v>
      </c>
      <c r="T97" s="142">
        <f>S97*H97</f>
        <v>1.6575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255</v>
      </c>
    </row>
    <row r="98" spans="2:65" s="1" customFormat="1" ht="10.199999999999999">
      <c r="B98" s="33"/>
      <c r="D98" s="160" t="s">
        <v>256</v>
      </c>
      <c r="F98" s="161" t="s">
        <v>257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258</v>
      </c>
      <c r="H99" s="152">
        <v>6.5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37.799999999999997" customHeight="1">
      <c r="B100" s="33"/>
      <c r="C100" s="132" t="s">
        <v>21</v>
      </c>
      <c r="D100" s="132" t="s">
        <v>171</v>
      </c>
      <c r="E100" s="133" t="s">
        <v>259</v>
      </c>
      <c r="F100" s="134" t="s">
        <v>260</v>
      </c>
      <c r="G100" s="135" t="s">
        <v>253</v>
      </c>
      <c r="H100" s="136">
        <v>6.5</v>
      </c>
      <c r="I100" s="137"/>
      <c r="J100" s="138">
        <f>ROUND(I100*H100,2)</f>
        <v>0</v>
      </c>
      <c r="K100" s="134" t="s">
        <v>254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0.28999999999999998</v>
      </c>
      <c r="T100" s="142">
        <f>S100*H100</f>
        <v>1.8849999999999998</v>
      </c>
      <c r="AR100" s="143" t="s">
        <v>187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261</v>
      </c>
    </row>
    <row r="101" spans="2:65" s="1" customFormat="1" ht="10.199999999999999">
      <c r="B101" s="33"/>
      <c r="D101" s="160" t="s">
        <v>256</v>
      </c>
      <c r="F101" s="161" t="s">
        <v>262</v>
      </c>
      <c r="I101" s="147"/>
      <c r="L101" s="33"/>
      <c r="M101" s="148"/>
      <c r="T101" s="54"/>
      <c r="AT101" s="17" t="s">
        <v>256</v>
      </c>
      <c r="AU101" s="17" t="s">
        <v>21</v>
      </c>
    </row>
    <row r="102" spans="2:65" s="1" customFormat="1" ht="19.2">
      <c r="B102" s="33"/>
      <c r="D102" s="145" t="s">
        <v>177</v>
      </c>
      <c r="F102" s="146" t="s">
        <v>263</v>
      </c>
      <c r="I102" s="147"/>
      <c r="L102" s="33"/>
      <c r="M102" s="148"/>
      <c r="T102" s="54"/>
      <c r="AT102" s="17" t="s">
        <v>177</v>
      </c>
      <c r="AU102" s="17" t="s">
        <v>21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258</v>
      </c>
      <c r="H103" s="152">
        <v>6.5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82</v>
      </c>
      <c r="AY103" s="150" t="s">
        <v>168</v>
      </c>
    </row>
    <row r="104" spans="2:65" s="13" customFormat="1" ht="10.199999999999999">
      <c r="B104" s="162"/>
      <c r="D104" s="145" t="s">
        <v>182</v>
      </c>
      <c r="E104" s="163" t="s">
        <v>44</v>
      </c>
      <c r="F104" s="164" t="s">
        <v>264</v>
      </c>
      <c r="H104" s="165">
        <v>6.5</v>
      </c>
      <c r="I104" s="166"/>
      <c r="L104" s="162"/>
      <c r="M104" s="167"/>
      <c r="T104" s="168"/>
      <c r="AT104" s="163" t="s">
        <v>182</v>
      </c>
      <c r="AU104" s="163" t="s">
        <v>21</v>
      </c>
      <c r="AV104" s="13" t="s">
        <v>187</v>
      </c>
      <c r="AW104" s="13" t="s">
        <v>42</v>
      </c>
      <c r="AX104" s="13" t="s">
        <v>90</v>
      </c>
      <c r="AY104" s="163" t="s">
        <v>168</v>
      </c>
    </row>
    <row r="105" spans="2:65" s="1" customFormat="1" ht="24.15" customHeight="1">
      <c r="B105" s="33"/>
      <c r="C105" s="132" t="s">
        <v>183</v>
      </c>
      <c r="D105" s="132" t="s">
        <v>171</v>
      </c>
      <c r="E105" s="133" t="s">
        <v>265</v>
      </c>
      <c r="F105" s="134" t="s">
        <v>266</v>
      </c>
      <c r="G105" s="135" t="s">
        <v>267</v>
      </c>
      <c r="H105" s="136">
        <v>12</v>
      </c>
      <c r="I105" s="137"/>
      <c r="J105" s="138">
        <f>ROUND(I105*H105,2)</f>
        <v>0</v>
      </c>
      <c r="K105" s="134" t="s">
        <v>254</v>
      </c>
      <c r="L105" s="33"/>
      <c r="M105" s="139" t="s">
        <v>44</v>
      </c>
      <c r="N105" s="140" t="s">
        <v>53</v>
      </c>
      <c r="P105" s="141">
        <f>O105*H105</f>
        <v>0</v>
      </c>
      <c r="Q105" s="141">
        <v>0</v>
      </c>
      <c r="R105" s="141">
        <f>Q105*H105</f>
        <v>0</v>
      </c>
      <c r="S105" s="141">
        <v>0.20499999999999999</v>
      </c>
      <c r="T105" s="142">
        <f>S105*H105</f>
        <v>2.46</v>
      </c>
      <c r="AR105" s="143" t="s">
        <v>187</v>
      </c>
      <c r="AT105" s="143" t="s">
        <v>171</v>
      </c>
      <c r="AU105" s="143" t="s">
        <v>21</v>
      </c>
      <c r="AY105" s="17" t="s">
        <v>168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7" t="s">
        <v>90</v>
      </c>
      <c r="BK105" s="144">
        <f>ROUND(I105*H105,2)</f>
        <v>0</v>
      </c>
      <c r="BL105" s="17" t="s">
        <v>187</v>
      </c>
      <c r="BM105" s="143" t="s">
        <v>268</v>
      </c>
    </row>
    <row r="106" spans="2:65" s="1" customFormat="1" ht="10.199999999999999">
      <c r="B106" s="33"/>
      <c r="D106" s="160" t="s">
        <v>256</v>
      </c>
      <c r="F106" s="161" t="s">
        <v>269</v>
      </c>
      <c r="I106" s="147"/>
      <c r="L106" s="33"/>
      <c r="M106" s="148"/>
      <c r="T106" s="54"/>
      <c r="AT106" s="17" t="s">
        <v>256</v>
      </c>
      <c r="AU106" s="17" t="s">
        <v>21</v>
      </c>
    </row>
    <row r="107" spans="2:65" s="12" customFormat="1" ht="10.199999999999999">
      <c r="B107" s="149"/>
      <c r="D107" s="145" t="s">
        <v>182</v>
      </c>
      <c r="E107" s="150" t="s">
        <v>44</v>
      </c>
      <c r="F107" s="151" t="s">
        <v>8</v>
      </c>
      <c r="H107" s="152">
        <v>12</v>
      </c>
      <c r="I107" s="153"/>
      <c r="L107" s="149"/>
      <c r="M107" s="154"/>
      <c r="T107" s="155"/>
      <c r="AT107" s="150" t="s">
        <v>182</v>
      </c>
      <c r="AU107" s="150" t="s">
        <v>21</v>
      </c>
      <c r="AV107" s="12" t="s">
        <v>21</v>
      </c>
      <c r="AW107" s="12" t="s">
        <v>42</v>
      </c>
      <c r="AX107" s="12" t="s">
        <v>90</v>
      </c>
      <c r="AY107" s="150" t="s">
        <v>168</v>
      </c>
    </row>
    <row r="108" spans="2:65" s="1" customFormat="1" ht="16.5" customHeight="1">
      <c r="B108" s="33"/>
      <c r="C108" s="132" t="s">
        <v>187</v>
      </c>
      <c r="D108" s="132" t="s">
        <v>171</v>
      </c>
      <c r="E108" s="133" t="s">
        <v>270</v>
      </c>
      <c r="F108" s="134" t="s">
        <v>271</v>
      </c>
      <c r="G108" s="135" t="s">
        <v>272</v>
      </c>
      <c r="H108" s="136">
        <v>130.73599999999999</v>
      </c>
      <c r="I108" s="137"/>
      <c r="J108" s="138">
        <f>ROUND(I108*H108,2)</f>
        <v>0</v>
      </c>
      <c r="K108" s="134" t="s">
        <v>254</v>
      </c>
      <c r="L108" s="33"/>
      <c r="M108" s="139" t="s">
        <v>44</v>
      </c>
      <c r="N108" s="140" t="s">
        <v>53</v>
      </c>
      <c r="P108" s="141">
        <f>O108*H108</f>
        <v>0</v>
      </c>
      <c r="Q108" s="141">
        <v>3.0000000000000001E-5</v>
      </c>
      <c r="R108" s="141">
        <f>Q108*H108</f>
        <v>3.9220799999999997E-3</v>
      </c>
      <c r="S108" s="141">
        <v>0</v>
      </c>
      <c r="T108" s="142">
        <f>S108*H108</f>
        <v>0</v>
      </c>
      <c r="AR108" s="143" t="s">
        <v>187</v>
      </c>
      <c r="AT108" s="143" t="s">
        <v>171</v>
      </c>
      <c r="AU108" s="143" t="s">
        <v>21</v>
      </c>
      <c r="AY108" s="17" t="s">
        <v>168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7" t="s">
        <v>90</v>
      </c>
      <c r="BK108" s="144">
        <f>ROUND(I108*H108,2)</f>
        <v>0</v>
      </c>
      <c r="BL108" s="17" t="s">
        <v>187</v>
      </c>
      <c r="BM108" s="143" t="s">
        <v>273</v>
      </c>
    </row>
    <row r="109" spans="2:65" s="1" customFormat="1" ht="10.199999999999999">
      <c r="B109" s="33"/>
      <c r="D109" s="160" t="s">
        <v>256</v>
      </c>
      <c r="F109" s="161" t="s">
        <v>274</v>
      </c>
      <c r="I109" s="147"/>
      <c r="L109" s="33"/>
      <c r="M109" s="148"/>
      <c r="T109" s="54"/>
      <c r="AT109" s="17" t="s">
        <v>256</v>
      </c>
      <c r="AU109" s="17" t="s">
        <v>21</v>
      </c>
    </row>
    <row r="110" spans="2:65" s="12" customFormat="1" ht="10.199999999999999">
      <c r="B110" s="149"/>
      <c r="D110" s="145" t="s">
        <v>182</v>
      </c>
      <c r="E110" s="150" t="s">
        <v>44</v>
      </c>
      <c r="F110" s="151" t="s">
        <v>275</v>
      </c>
      <c r="H110" s="152">
        <v>130.73599999999999</v>
      </c>
      <c r="I110" s="153"/>
      <c r="L110" s="149"/>
      <c r="M110" s="154"/>
      <c r="T110" s="155"/>
      <c r="AT110" s="150" t="s">
        <v>182</v>
      </c>
      <c r="AU110" s="150" t="s">
        <v>21</v>
      </c>
      <c r="AV110" s="12" t="s">
        <v>21</v>
      </c>
      <c r="AW110" s="12" t="s">
        <v>42</v>
      </c>
      <c r="AX110" s="12" t="s">
        <v>90</v>
      </c>
      <c r="AY110" s="150" t="s">
        <v>168</v>
      </c>
    </row>
    <row r="111" spans="2:65" s="1" customFormat="1" ht="24.15" customHeight="1">
      <c r="B111" s="33"/>
      <c r="C111" s="132" t="s">
        <v>167</v>
      </c>
      <c r="D111" s="132" t="s">
        <v>171</v>
      </c>
      <c r="E111" s="133" t="s">
        <v>276</v>
      </c>
      <c r="F111" s="134" t="s">
        <v>277</v>
      </c>
      <c r="G111" s="135" t="s">
        <v>278</v>
      </c>
      <c r="H111" s="136">
        <v>16.341999999999999</v>
      </c>
      <c r="I111" s="137"/>
      <c r="J111" s="138">
        <f>ROUND(I111*H111,2)</f>
        <v>0</v>
      </c>
      <c r="K111" s="134" t="s">
        <v>254</v>
      </c>
      <c r="L111" s="33"/>
      <c r="M111" s="139" t="s">
        <v>44</v>
      </c>
      <c r="N111" s="140" t="s">
        <v>53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187</v>
      </c>
      <c r="AT111" s="143" t="s">
        <v>171</v>
      </c>
      <c r="AU111" s="143" t="s">
        <v>21</v>
      </c>
      <c r="AY111" s="17" t="s">
        <v>168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7" t="s">
        <v>90</v>
      </c>
      <c r="BK111" s="144">
        <f>ROUND(I111*H111,2)</f>
        <v>0</v>
      </c>
      <c r="BL111" s="17" t="s">
        <v>187</v>
      </c>
      <c r="BM111" s="143" t="s">
        <v>279</v>
      </c>
    </row>
    <row r="112" spans="2:65" s="1" customFormat="1" ht="10.199999999999999">
      <c r="B112" s="33"/>
      <c r="D112" s="160" t="s">
        <v>256</v>
      </c>
      <c r="F112" s="161" t="s">
        <v>280</v>
      </c>
      <c r="I112" s="147"/>
      <c r="L112" s="33"/>
      <c r="M112" s="148"/>
      <c r="T112" s="54"/>
      <c r="AT112" s="17" t="s">
        <v>256</v>
      </c>
      <c r="AU112" s="17" t="s">
        <v>21</v>
      </c>
    </row>
    <row r="113" spans="2:65" s="12" customFormat="1" ht="10.199999999999999">
      <c r="B113" s="149"/>
      <c r="D113" s="145" t="s">
        <v>182</v>
      </c>
      <c r="E113" s="150" t="s">
        <v>44</v>
      </c>
      <c r="F113" s="151" t="s">
        <v>281</v>
      </c>
      <c r="H113" s="152">
        <v>16.341999999999999</v>
      </c>
      <c r="I113" s="153"/>
      <c r="L113" s="149"/>
      <c r="M113" s="154"/>
      <c r="T113" s="155"/>
      <c r="AT113" s="150" t="s">
        <v>182</v>
      </c>
      <c r="AU113" s="150" t="s">
        <v>21</v>
      </c>
      <c r="AV113" s="12" t="s">
        <v>21</v>
      </c>
      <c r="AW113" s="12" t="s">
        <v>42</v>
      </c>
      <c r="AX113" s="12" t="s">
        <v>90</v>
      </c>
      <c r="AY113" s="150" t="s">
        <v>168</v>
      </c>
    </row>
    <row r="114" spans="2:65" s="1" customFormat="1" ht="49.05" customHeight="1">
      <c r="B114" s="33"/>
      <c r="C114" s="132" t="s">
        <v>195</v>
      </c>
      <c r="D114" s="132" t="s">
        <v>171</v>
      </c>
      <c r="E114" s="133" t="s">
        <v>282</v>
      </c>
      <c r="F114" s="134" t="s">
        <v>283</v>
      </c>
      <c r="G114" s="135" t="s">
        <v>267</v>
      </c>
      <c r="H114" s="136">
        <v>34.1</v>
      </c>
      <c r="I114" s="137"/>
      <c r="J114" s="138">
        <f>ROUND(I114*H114,2)</f>
        <v>0</v>
      </c>
      <c r="K114" s="134" t="s">
        <v>254</v>
      </c>
      <c r="L114" s="33"/>
      <c r="M114" s="139" t="s">
        <v>44</v>
      </c>
      <c r="N114" s="140" t="s">
        <v>53</v>
      </c>
      <c r="P114" s="141">
        <f>O114*H114</f>
        <v>0</v>
      </c>
      <c r="Q114" s="141">
        <v>3.6900000000000002E-2</v>
      </c>
      <c r="R114" s="141">
        <f>Q114*H114</f>
        <v>1.2582900000000001</v>
      </c>
      <c r="S114" s="141">
        <v>0</v>
      </c>
      <c r="T114" s="142">
        <f>S114*H114</f>
        <v>0</v>
      </c>
      <c r="AR114" s="143" t="s">
        <v>187</v>
      </c>
      <c r="AT114" s="143" t="s">
        <v>171</v>
      </c>
      <c r="AU114" s="143" t="s">
        <v>21</v>
      </c>
      <c r="AY114" s="17" t="s">
        <v>168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7" t="s">
        <v>90</v>
      </c>
      <c r="BK114" s="144">
        <f>ROUND(I114*H114,2)</f>
        <v>0</v>
      </c>
      <c r="BL114" s="17" t="s">
        <v>187</v>
      </c>
      <c r="BM114" s="143" t="s">
        <v>284</v>
      </c>
    </row>
    <row r="115" spans="2:65" s="1" customFormat="1" ht="10.199999999999999">
      <c r="B115" s="33"/>
      <c r="D115" s="160" t="s">
        <v>256</v>
      </c>
      <c r="F115" s="161" t="s">
        <v>285</v>
      </c>
      <c r="I115" s="147"/>
      <c r="L115" s="33"/>
      <c r="M115" s="148"/>
      <c r="T115" s="54"/>
      <c r="AT115" s="17" t="s">
        <v>256</v>
      </c>
      <c r="AU115" s="17" t="s">
        <v>21</v>
      </c>
    </row>
    <row r="116" spans="2:65" s="12" customFormat="1" ht="10.199999999999999">
      <c r="B116" s="149"/>
      <c r="D116" s="145" t="s">
        <v>182</v>
      </c>
      <c r="E116" s="150" t="s">
        <v>44</v>
      </c>
      <c r="F116" s="151" t="s">
        <v>286</v>
      </c>
      <c r="H116" s="152">
        <v>34.1</v>
      </c>
      <c r="I116" s="153"/>
      <c r="L116" s="149"/>
      <c r="M116" s="154"/>
      <c r="T116" s="155"/>
      <c r="AT116" s="150" t="s">
        <v>182</v>
      </c>
      <c r="AU116" s="150" t="s">
        <v>21</v>
      </c>
      <c r="AV116" s="12" t="s">
        <v>21</v>
      </c>
      <c r="AW116" s="12" t="s">
        <v>42</v>
      </c>
      <c r="AX116" s="12" t="s">
        <v>90</v>
      </c>
      <c r="AY116" s="150" t="s">
        <v>168</v>
      </c>
    </row>
    <row r="117" spans="2:65" s="1" customFormat="1" ht="49.05" customHeight="1">
      <c r="B117" s="33"/>
      <c r="C117" s="132" t="s">
        <v>200</v>
      </c>
      <c r="D117" s="132" t="s">
        <v>171</v>
      </c>
      <c r="E117" s="133" t="s">
        <v>287</v>
      </c>
      <c r="F117" s="134" t="s">
        <v>288</v>
      </c>
      <c r="G117" s="135" t="s">
        <v>267</v>
      </c>
      <c r="H117" s="136">
        <v>2.4</v>
      </c>
      <c r="I117" s="137"/>
      <c r="J117" s="138">
        <f>ROUND(I117*H117,2)</f>
        <v>0</v>
      </c>
      <c r="K117" s="134" t="s">
        <v>254</v>
      </c>
      <c r="L117" s="33"/>
      <c r="M117" s="139" t="s">
        <v>44</v>
      </c>
      <c r="N117" s="140" t="s">
        <v>53</v>
      </c>
      <c r="P117" s="141">
        <f>O117*H117</f>
        <v>0</v>
      </c>
      <c r="Q117" s="141">
        <v>1.269E-2</v>
      </c>
      <c r="R117" s="141">
        <f>Q117*H117</f>
        <v>3.0455999999999997E-2</v>
      </c>
      <c r="S117" s="141">
        <v>0</v>
      </c>
      <c r="T117" s="142">
        <f>S117*H117</f>
        <v>0</v>
      </c>
      <c r="AR117" s="143" t="s">
        <v>187</v>
      </c>
      <c r="AT117" s="143" t="s">
        <v>171</v>
      </c>
      <c r="AU117" s="143" t="s">
        <v>21</v>
      </c>
      <c r="AY117" s="17" t="s">
        <v>168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7" t="s">
        <v>90</v>
      </c>
      <c r="BK117" s="144">
        <f>ROUND(I117*H117,2)</f>
        <v>0</v>
      </c>
      <c r="BL117" s="17" t="s">
        <v>187</v>
      </c>
      <c r="BM117" s="143" t="s">
        <v>289</v>
      </c>
    </row>
    <row r="118" spans="2:65" s="1" customFormat="1" ht="10.199999999999999">
      <c r="B118" s="33"/>
      <c r="D118" s="160" t="s">
        <v>256</v>
      </c>
      <c r="F118" s="161" t="s">
        <v>290</v>
      </c>
      <c r="I118" s="147"/>
      <c r="L118" s="33"/>
      <c r="M118" s="148"/>
      <c r="T118" s="54"/>
      <c r="AT118" s="17" t="s">
        <v>256</v>
      </c>
      <c r="AU118" s="17" t="s">
        <v>21</v>
      </c>
    </row>
    <row r="119" spans="2:65" s="12" customFormat="1" ht="10.199999999999999">
      <c r="B119" s="149"/>
      <c r="D119" s="145" t="s">
        <v>182</v>
      </c>
      <c r="E119" s="150" t="s">
        <v>44</v>
      </c>
      <c r="F119" s="151" t="s">
        <v>291</v>
      </c>
      <c r="H119" s="152">
        <v>2.4</v>
      </c>
      <c r="I119" s="153"/>
      <c r="L119" s="149"/>
      <c r="M119" s="154"/>
      <c r="T119" s="155"/>
      <c r="AT119" s="150" t="s">
        <v>182</v>
      </c>
      <c r="AU119" s="150" t="s">
        <v>21</v>
      </c>
      <c r="AV119" s="12" t="s">
        <v>21</v>
      </c>
      <c r="AW119" s="12" t="s">
        <v>42</v>
      </c>
      <c r="AX119" s="12" t="s">
        <v>90</v>
      </c>
      <c r="AY119" s="150" t="s">
        <v>168</v>
      </c>
    </row>
    <row r="120" spans="2:65" s="1" customFormat="1" ht="49.05" customHeight="1">
      <c r="B120" s="33"/>
      <c r="C120" s="132" t="s">
        <v>204</v>
      </c>
      <c r="D120" s="132" t="s">
        <v>171</v>
      </c>
      <c r="E120" s="133" t="s">
        <v>292</v>
      </c>
      <c r="F120" s="134" t="s">
        <v>293</v>
      </c>
      <c r="G120" s="135" t="s">
        <v>267</v>
      </c>
      <c r="H120" s="136">
        <v>8.8000000000000007</v>
      </c>
      <c r="I120" s="137"/>
      <c r="J120" s="138">
        <f>ROUND(I120*H120,2)</f>
        <v>0</v>
      </c>
      <c r="K120" s="134" t="s">
        <v>254</v>
      </c>
      <c r="L120" s="33"/>
      <c r="M120" s="139" t="s">
        <v>44</v>
      </c>
      <c r="N120" s="140" t="s">
        <v>53</v>
      </c>
      <c r="P120" s="141">
        <f>O120*H120</f>
        <v>0</v>
      </c>
      <c r="Q120" s="141">
        <v>3.6900000000000002E-2</v>
      </c>
      <c r="R120" s="141">
        <f>Q120*H120</f>
        <v>0.32472000000000006</v>
      </c>
      <c r="S120" s="141">
        <v>0</v>
      </c>
      <c r="T120" s="142">
        <f>S120*H120</f>
        <v>0</v>
      </c>
      <c r="AR120" s="143" t="s">
        <v>187</v>
      </c>
      <c r="AT120" s="143" t="s">
        <v>171</v>
      </c>
      <c r="AU120" s="143" t="s">
        <v>21</v>
      </c>
      <c r="AY120" s="17" t="s">
        <v>168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7" t="s">
        <v>90</v>
      </c>
      <c r="BK120" s="144">
        <f>ROUND(I120*H120,2)</f>
        <v>0</v>
      </c>
      <c r="BL120" s="17" t="s">
        <v>187</v>
      </c>
      <c r="BM120" s="143" t="s">
        <v>294</v>
      </c>
    </row>
    <row r="121" spans="2:65" s="1" customFormat="1" ht="10.199999999999999">
      <c r="B121" s="33"/>
      <c r="D121" s="160" t="s">
        <v>256</v>
      </c>
      <c r="F121" s="161" t="s">
        <v>295</v>
      </c>
      <c r="I121" s="147"/>
      <c r="L121" s="33"/>
      <c r="M121" s="148"/>
      <c r="T121" s="54"/>
      <c r="AT121" s="17" t="s">
        <v>256</v>
      </c>
      <c r="AU121" s="17" t="s">
        <v>21</v>
      </c>
    </row>
    <row r="122" spans="2:65" s="12" customFormat="1" ht="10.199999999999999">
      <c r="B122" s="149"/>
      <c r="D122" s="145" t="s">
        <v>182</v>
      </c>
      <c r="E122" s="150" t="s">
        <v>44</v>
      </c>
      <c r="F122" s="151" t="s">
        <v>296</v>
      </c>
      <c r="H122" s="152">
        <v>8.8000000000000007</v>
      </c>
      <c r="I122" s="153"/>
      <c r="L122" s="149"/>
      <c r="M122" s="154"/>
      <c r="T122" s="155"/>
      <c r="AT122" s="150" t="s">
        <v>182</v>
      </c>
      <c r="AU122" s="150" t="s">
        <v>21</v>
      </c>
      <c r="AV122" s="12" t="s">
        <v>21</v>
      </c>
      <c r="AW122" s="12" t="s">
        <v>42</v>
      </c>
      <c r="AX122" s="12" t="s">
        <v>90</v>
      </c>
      <c r="AY122" s="150" t="s">
        <v>168</v>
      </c>
    </row>
    <row r="123" spans="2:65" s="1" customFormat="1" ht="24.15" customHeight="1">
      <c r="B123" s="33"/>
      <c r="C123" s="132" t="s">
        <v>208</v>
      </c>
      <c r="D123" s="132" t="s">
        <v>171</v>
      </c>
      <c r="E123" s="133" t="s">
        <v>297</v>
      </c>
      <c r="F123" s="134" t="s">
        <v>298</v>
      </c>
      <c r="G123" s="135" t="s">
        <v>225</v>
      </c>
      <c r="H123" s="136">
        <v>1352.778</v>
      </c>
      <c r="I123" s="137"/>
      <c r="J123" s="138">
        <f>ROUND(I123*H123,2)</f>
        <v>0</v>
      </c>
      <c r="K123" s="134" t="s">
        <v>254</v>
      </c>
      <c r="L123" s="33"/>
      <c r="M123" s="139" t="s">
        <v>44</v>
      </c>
      <c r="N123" s="140" t="s">
        <v>53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187</v>
      </c>
      <c r="AT123" s="143" t="s">
        <v>171</v>
      </c>
      <c r="AU123" s="143" t="s">
        <v>21</v>
      </c>
      <c r="AY123" s="17" t="s">
        <v>168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7" t="s">
        <v>90</v>
      </c>
      <c r="BK123" s="144">
        <f>ROUND(I123*H123,2)</f>
        <v>0</v>
      </c>
      <c r="BL123" s="17" t="s">
        <v>187</v>
      </c>
      <c r="BM123" s="143" t="s">
        <v>299</v>
      </c>
    </row>
    <row r="124" spans="2:65" s="1" customFormat="1" ht="10.199999999999999">
      <c r="B124" s="33"/>
      <c r="D124" s="160" t="s">
        <v>256</v>
      </c>
      <c r="F124" s="161" t="s">
        <v>300</v>
      </c>
      <c r="I124" s="147"/>
      <c r="L124" s="33"/>
      <c r="M124" s="148"/>
      <c r="T124" s="54"/>
      <c r="AT124" s="17" t="s">
        <v>256</v>
      </c>
      <c r="AU124" s="17" t="s">
        <v>21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301</v>
      </c>
      <c r="H125" s="152">
        <v>1747.38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82</v>
      </c>
      <c r="AY125" s="15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302</v>
      </c>
      <c r="H126" s="152">
        <v>-352.334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82</v>
      </c>
      <c r="AY126" s="150" t="s">
        <v>168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303</v>
      </c>
      <c r="H127" s="152">
        <v>366.3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2" customFormat="1" ht="10.199999999999999">
      <c r="B128" s="149"/>
      <c r="D128" s="145" t="s">
        <v>182</v>
      </c>
      <c r="E128" s="150" t="s">
        <v>44</v>
      </c>
      <c r="F128" s="151" t="s">
        <v>304</v>
      </c>
      <c r="H128" s="152">
        <v>-70.373999999999995</v>
      </c>
      <c r="I128" s="153"/>
      <c r="L128" s="149"/>
      <c r="M128" s="154"/>
      <c r="T128" s="155"/>
      <c r="AT128" s="150" t="s">
        <v>182</v>
      </c>
      <c r="AU128" s="150" t="s">
        <v>21</v>
      </c>
      <c r="AV128" s="12" t="s">
        <v>21</v>
      </c>
      <c r="AW128" s="12" t="s">
        <v>42</v>
      </c>
      <c r="AX128" s="12" t="s">
        <v>82</v>
      </c>
      <c r="AY128" s="150" t="s">
        <v>168</v>
      </c>
    </row>
    <row r="129" spans="2:65" s="14" customFormat="1" ht="10.199999999999999">
      <c r="B129" s="169"/>
      <c r="D129" s="145" t="s">
        <v>182</v>
      </c>
      <c r="E129" s="170" t="s">
        <v>59</v>
      </c>
      <c r="F129" s="171" t="s">
        <v>305</v>
      </c>
      <c r="H129" s="172">
        <v>1690.972</v>
      </c>
      <c r="I129" s="173"/>
      <c r="L129" s="169"/>
      <c r="M129" s="174"/>
      <c r="T129" s="175"/>
      <c r="AT129" s="170" t="s">
        <v>182</v>
      </c>
      <c r="AU129" s="170" t="s">
        <v>21</v>
      </c>
      <c r="AV129" s="14" t="s">
        <v>183</v>
      </c>
      <c r="AW129" s="14" t="s">
        <v>42</v>
      </c>
      <c r="AX129" s="14" t="s">
        <v>82</v>
      </c>
      <c r="AY129" s="170" t="s">
        <v>168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306</v>
      </c>
      <c r="H130" s="152">
        <v>1352.778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90</v>
      </c>
      <c r="AY130" s="150" t="s">
        <v>168</v>
      </c>
    </row>
    <row r="131" spans="2:65" s="1" customFormat="1" ht="33" customHeight="1">
      <c r="B131" s="33"/>
      <c r="C131" s="132" t="s">
        <v>214</v>
      </c>
      <c r="D131" s="132" t="s">
        <v>171</v>
      </c>
      <c r="E131" s="133" t="s">
        <v>307</v>
      </c>
      <c r="F131" s="134" t="s">
        <v>308</v>
      </c>
      <c r="G131" s="135" t="s">
        <v>225</v>
      </c>
      <c r="H131" s="136">
        <v>253.64599999999999</v>
      </c>
      <c r="I131" s="137"/>
      <c r="J131" s="138">
        <f>ROUND(I131*H131,2)</f>
        <v>0</v>
      </c>
      <c r="K131" s="134" t="s">
        <v>254</v>
      </c>
      <c r="L131" s="33"/>
      <c r="M131" s="139" t="s">
        <v>44</v>
      </c>
      <c r="N131" s="140" t="s">
        <v>53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187</v>
      </c>
      <c r="AT131" s="143" t="s">
        <v>171</v>
      </c>
      <c r="AU131" s="143" t="s">
        <v>21</v>
      </c>
      <c r="AY131" s="17" t="s">
        <v>168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7" t="s">
        <v>90</v>
      </c>
      <c r="BK131" s="144">
        <f>ROUND(I131*H131,2)</f>
        <v>0</v>
      </c>
      <c r="BL131" s="17" t="s">
        <v>187</v>
      </c>
      <c r="BM131" s="143" t="s">
        <v>309</v>
      </c>
    </row>
    <row r="132" spans="2:65" s="1" customFormat="1" ht="10.199999999999999">
      <c r="B132" s="33"/>
      <c r="D132" s="160" t="s">
        <v>256</v>
      </c>
      <c r="F132" s="161" t="s">
        <v>310</v>
      </c>
      <c r="I132" s="147"/>
      <c r="L132" s="33"/>
      <c r="M132" s="148"/>
      <c r="T132" s="54"/>
      <c r="AT132" s="17" t="s">
        <v>256</v>
      </c>
      <c r="AU132" s="17" t="s">
        <v>21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311</v>
      </c>
      <c r="H133" s="152">
        <v>253.64599999999999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90</v>
      </c>
      <c r="AY133" s="150" t="s">
        <v>168</v>
      </c>
    </row>
    <row r="134" spans="2:65" s="1" customFormat="1" ht="33" customHeight="1">
      <c r="B134" s="33"/>
      <c r="C134" s="132" t="s">
        <v>219</v>
      </c>
      <c r="D134" s="132" t="s">
        <v>171</v>
      </c>
      <c r="E134" s="133" t="s">
        <v>312</v>
      </c>
      <c r="F134" s="134" t="s">
        <v>313</v>
      </c>
      <c r="G134" s="135" t="s">
        <v>225</v>
      </c>
      <c r="H134" s="136">
        <v>84.549000000000007</v>
      </c>
      <c r="I134" s="137"/>
      <c r="J134" s="138">
        <f>ROUND(I134*H134,2)</f>
        <v>0</v>
      </c>
      <c r="K134" s="134" t="s">
        <v>254</v>
      </c>
      <c r="L134" s="33"/>
      <c r="M134" s="139" t="s">
        <v>44</v>
      </c>
      <c r="N134" s="140" t="s">
        <v>53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187</v>
      </c>
      <c r="AT134" s="143" t="s">
        <v>171</v>
      </c>
      <c r="AU134" s="143" t="s">
        <v>21</v>
      </c>
      <c r="AY134" s="17" t="s">
        <v>168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90</v>
      </c>
      <c r="BK134" s="144">
        <f>ROUND(I134*H134,2)</f>
        <v>0</v>
      </c>
      <c r="BL134" s="17" t="s">
        <v>187</v>
      </c>
      <c r="BM134" s="143" t="s">
        <v>314</v>
      </c>
    </row>
    <row r="135" spans="2:65" s="1" customFormat="1" ht="10.199999999999999">
      <c r="B135" s="33"/>
      <c r="D135" s="160" t="s">
        <v>256</v>
      </c>
      <c r="F135" s="161" t="s">
        <v>315</v>
      </c>
      <c r="I135" s="147"/>
      <c r="L135" s="33"/>
      <c r="M135" s="148"/>
      <c r="T135" s="54"/>
      <c r="AT135" s="17" t="s">
        <v>256</v>
      </c>
      <c r="AU135" s="17" t="s">
        <v>21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316</v>
      </c>
      <c r="H136" s="152">
        <v>84.549000000000007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90</v>
      </c>
      <c r="AY136" s="150" t="s">
        <v>168</v>
      </c>
    </row>
    <row r="137" spans="2:65" s="1" customFormat="1" ht="24.15" customHeight="1">
      <c r="B137" s="33"/>
      <c r="C137" s="132" t="s">
        <v>8</v>
      </c>
      <c r="D137" s="132" t="s">
        <v>171</v>
      </c>
      <c r="E137" s="133" t="s">
        <v>317</v>
      </c>
      <c r="F137" s="134" t="s">
        <v>318</v>
      </c>
      <c r="G137" s="135" t="s">
        <v>225</v>
      </c>
      <c r="H137" s="136">
        <v>69.3</v>
      </c>
      <c r="I137" s="137"/>
      <c r="J137" s="138">
        <f>ROUND(I137*H137,2)</f>
        <v>0</v>
      </c>
      <c r="K137" s="134" t="s">
        <v>254</v>
      </c>
      <c r="L137" s="33"/>
      <c r="M137" s="139" t="s">
        <v>44</v>
      </c>
      <c r="N137" s="140" t="s">
        <v>53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187</v>
      </c>
      <c r="AT137" s="143" t="s">
        <v>171</v>
      </c>
      <c r="AU137" s="143" t="s">
        <v>21</v>
      </c>
      <c r="AY137" s="17" t="s">
        <v>168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7" t="s">
        <v>90</v>
      </c>
      <c r="BK137" s="144">
        <f>ROUND(I137*H137,2)</f>
        <v>0</v>
      </c>
      <c r="BL137" s="17" t="s">
        <v>187</v>
      </c>
      <c r="BM137" s="143" t="s">
        <v>319</v>
      </c>
    </row>
    <row r="138" spans="2:65" s="1" customFormat="1" ht="10.199999999999999">
      <c r="B138" s="33"/>
      <c r="D138" s="160" t="s">
        <v>256</v>
      </c>
      <c r="F138" s="161" t="s">
        <v>320</v>
      </c>
      <c r="I138" s="147"/>
      <c r="L138" s="33"/>
      <c r="M138" s="148"/>
      <c r="T138" s="54"/>
      <c r="AT138" s="17" t="s">
        <v>256</v>
      </c>
      <c r="AU138" s="17" t="s">
        <v>21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321</v>
      </c>
      <c r="H139" s="152">
        <v>69.3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90</v>
      </c>
      <c r="AY139" s="150" t="s">
        <v>168</v>
      </c>
    </row>
    <row r="140" spans="2:65" s="1" customFormat="1" ht="21.75" customHeight="1">
      <c r="B140" s="33"/>
      <c r="C140" s="132" t="s">
        <v>322</v>
      </c>
      <c r="D140" s="132" t="s">
        <v>171</v>
      </c>
      <c r="E140" s="133" t="s">
        <v>323</v>
      </c>
      <c r="F140" s="134" t="s">
        <v>324</v>
      </c>
      <c r="G140" s="135" t="s">
        <v>253</v>
      </c>
      <c r="H140" s="136">
        <v>814</v>
      </c>
      <c r="I140" s="137"/>
      <c r="J140" s="138">
        <f>ROUND(I140*H140,2)</f>
        <v>0</v>
      </c>
      <c r="K140" s="134" t="s">
        <v>254</v>
      </c>
      <c r="L140" s="33"/>
      <c r="M140" s="139" t="s">
        <v>44</v>
      </c>
      <c r="N140" s="140" t="s">
        <v>53</v>
      </c>
      <c r="P140" s="141">
        <f>O140*H140</f>
        <v>0</v>
      </c>
      <c r="Q140" s="141">
        <v>8.4000000000000003E-4</v>
      </c>
      <c r="R140" s="141">
        <f>Q140*H140</f>
        <v>0.68376000000000003</v>
      </c>
      <c r="S140" s="141">
        <v>0</v>
      </c>
      <c r="T140" s="142">
        <f>S140*H140</f>
        <v>0</v>
      </c>
      <c r="AR140" s="143" t="s">
        <v>187</v>
      </c>
      <c r="AT140" s="143" t="s">
        <v>171</v>
      </c>
      <c r="AU140" s="143" t="s">
        <v>21</v>
      </c>
      <c r="AY140" s="17" t="s">
        <v>168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90</v>
      </c>
      <c r="BK140" s="144">
        <f>ROUND(I140*H140,2)</f>
        <v>0</v>
      </c>
      <c r="BL140" s="17" t="s">
        <v>187</v>
      </c>
      <c r="BM140" s="143" t="s">
        <v>325</v>
      </c>
    </row>
    <row r="141" spans="2:65" s="1" customFormat="1" ht="10.199999999999999">
      <c r="B141" s="33"/>
      <c r="D141" s="160" t="s">
        <v>256</v>
      </c>
      <c r="F141" s="161" t="s">
        <v>326</v>
      </c>
      <c r="I141" s="147"/>
      <c r="L141" s="33"/>
      <c r="M141" s="148"/>
      <c r="T141" s="54"/>
      <c r="AT141" s="17" t="s">
        <v>256</v>
      </c>
      <c r="AU141" s="17" t="s">
        <v>21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327</v>
      </c>
      <c r="H142" s="152">
        <v>814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90</v>
      </c>
      <c r="AY142" s="150" t="s">
        <v>168</v>
      </c>
    </row>
    <row r="143" spans="2:65" s="1" customFormat="1" ht="24.15" customHeight="1">
      <c r="B143" s="33"/>
      <c r="C143" s="132" t="s">
        <v>328</v>
      </c>
      <c r="D143" s="132" t="s">
        <v>171</v>
      </c>
      <c r="E143" s="133" t="s">
        <v>329</v>
      </c>
      <c r="F143" s="134" t="s">
        <v>330</v>
      </c>
      <c r="G143" s="135" t="s">
        <v>253</v>
      </c>
      <c r="H143" s="136">
        <v>3176.56</v>
      </c>
      <c r="I143" s="137"/>
      <c r="J143" s="138">
        <f>ROUND(I143*H143,2)</f>
        <v>0</v>
      </c>
      <c r="K143" s="134" t="s">
        <v>254</v>
      </c>
      <c r="L143" s="33"/>
      <c r="M143" s="139" t="s">
        <v>44</v>
      </c>
      <c r="N143" s="140" t="s">
        <v>53</v>
      </c>
      <c r="P143" s="141">
        <f>O143*H143</f>
        <v>0</v>
      </c>
      <c r="Q143" s="141">
        <v>8.4999999999999995E-4</v>
      </c>
      <c r="R143" s="141">
        <f>Q143*H143</f>
        <v>2.7000759999999997</v>
      </c>
      <c r="S143" s="141">
        <v>0</v>
      </c>
      <c r="T143" s="142">
        <f>S143*H143</f>
        <v>0</v>
      </c>
      <c r="AR143" s="143" t="s">
        <v>187</v>
      </c>
      <c r="AT143" s="143" t="s">
        <v>171</v>
      </c>
      <c r="AU143" s="143" t="s">
        <v>21</v>
      </c>
      <c r="AY143" s="17" t="s">
        <v>168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7" t="s">
        <v>90</v>
      </c>
      <c r="BK143" s="144">
        <f>ROUND(I143*H143,2)</f>
        <v>0</v>
      </c>
      <c r="BL143" s="17" t="s">
        <v>187</v>
      </c>
      <c r="BM143" s="143" t="s">
        <v>331</v>
      </c>
    </row>
    <row r="144" spans="2:65" s="1" customFormat="1" ht="10.199999999999999">
      <c r="B144" s="33"/>
      <c r="D144" s="160" t="s">
        <v>256</v>
      </c>
      <c r="F144" s="161" t="s">
        <v>332</v>
      </c>
      <c r="I144" s="147"/>
      <c r="L144" s="33"/>
      <c r="M144" s="148"/>
      <c r="T144" s="54"/>
      <c r="AT144" s="17" t="s">
        <v>256</v>
      </c>
      <c r="AU144" s="17" t="s">
        <v>21</v>
      </c>
    </row>
    <row r="145" spans="2:65" s="12" customFormat="1" ht="10.199999999999999">
      <c r="B145" s="149"/>
      <c r="D145" s="145" t="s">
        <v>182</v>
      </c>
      <c r="E145" s="150" t="s">
        <v>44</v>
      </c>
      <c r="F145" s="151" t="s">
        <v>333</v>
      </c>
      <c r="H145" s="152">
        <v>3176.56</v>
      </c>
      <c r="I145" s="153"/>
      <c r="L145" s="149"/>
      <c r="M145" s="154"/>
      <c r="T145" s="155"/>
      <c r="AT145" s="150" t="s">
        <v>182</v>
      </c>
      <c r="AU145" s="150" t="s">
        <v>21</v>
      </c>
      <c r="AV145" s="12" t="s">
        <v>21</v>
      </c>
      <c r="AW145" s="12" t="s">
        <v>42</v>
      </c>
      <c r="AX145" s="12" t="s">
        <v>90</v>
      </c>
      <c r="AY145" s="150" t="s">
        <v>168</v>
      </c>
    </row>
    <row r="146" spans="2:65" s="1" customFormat="1" ht="24.15" customHeight="1">
      <c r="B146" s="33"/>
      <c r="C146" s="132" t="s">
        <v>334</v>
      </c>
      <c r="D146" s="132" t="s">
        <v>171</v>
      </c>
      <c r="E146" s="133" t="s">
        <v>335</v>
      </c>
      <c r="F146" s="134" t="s">
        <v>336</v>
      </c>
      <c r="G146" s="135" t="s">
        <v>253</v>
      </c>
      <c r="H146" s="136">
        <v>814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337</v>
      </c>
    </row>
    <row r="147" spans="2:65" s="1" customFormat="1" ht="10.199999999999999">
      <c r="B147" s="33"/>
      <c r="D147" s="160" t="s">
        <v>256</v>
      </c>
      <c r="F147" s="161" t="s">
        <v>338</v>
      </c>
      <c r="I147" s="147"/>
      <c r="L147" s="33"/>
      <c r="M147" s="148"/>
      <c r="T147" s="54"/>
      <c r="AT147" s="17" t="s">
        <v>256</v>
      </c>
      <c r="AU147" s="17" t="s">
        <v>21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327</v>
      </c>
      <c r="H148" s="152">
        <v>814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90</v>
      </c>
      <c r="AY148" s="150" t="s">
        <v>168</v>
      </c>
    </row>
    <row r="149" spans="2:65" s="1" customFormat="1" ht="24.15" customHeight="1">
      <c r="B149" s="33"/>
      <c r="C149" s="132" t="s">
        <v>339</v>
      </c>
      <c r="D149" s="132" t="s">
        <v>171</v>
      </c>
      <c r="E149" s="133" t="s">
        <v>340</v>
      </c>
      <c r="F149" s="134" t="s">
        <v>341</v>
      </c>
      <c r="G149" s="135" t="s">
        <v>253</v>
      </c>
      <c r="H149" s="136">
        <v>3176.56</v>
      </c>
      <c r="I149" s="137"/>
      <c r="J149" s="138">
        <f>ROUND(I149*H149,2)</f>
        <v>0</v>
      </c>
      <c r="K149" s="134" t="s">
        <v>254</v>
      </c>
      <c r="L149" s="33"/>
      <c r="M149" s="139" t="s">
        <v>44</v>
      </c>
      <c r="N149" s="140" t="s">
        <v>53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187</v>
      </c>
      <c r="AT149" s="143" t="s">
        <v>171</v>
      </c>
      <c r="AU149" s="143" t="s">
        <v>21</v>
      </c>
      <c r="AY149" s="17" t="s">
        <v>168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90</v>
      </c>
      <c r="BK149" s="144">
        <f>ROUND(I149*H149,2)</f>
        <v>0</v>
      </c>
      <c r="BL149" s="17" t="s">
        <v>187</v>
      </c>
      <c r="BM149" s="143" t="s">
        <v>342</v>
      </c>
    </row>
    <row r="150" spans="2:65" s="1" customFormat="1" ht="10.199999999999999">
      <c r="B150" s="33"/>
      <c r="D150" s="160" t="s">
        <v>256</v>
      </c>
      <c r="F150" s="161" t="s">
        <v>343</v>
      </c>
      <c r="I150" s="147"/>
      <c r="L150" s="33"/>
      <c r="M150" s="148"/>
      <c r="T150" s="54"/>
      <c r="AT150" s="17" t="s">
        <v>256</v>
      </c>
      <c r="AU150" s="17" t="s">
        <v>21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333</v>
      </c>
      <c r="H151" s="152">
        <v>3176.56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7.799999999999997" customHeight="1">
      <c r="B152" s="33"/>
      <c r="C152" s="132" t="s">
        <v>344</v>
      </c>
      <c r="D152" s="132" t="s">
        <v>171</v>
      </c>
      <c r="E152" s="133" t="s">
        <v>345</v>
      </c>
      <c r="F152" s="134" t="s">
        <v>346</v>
      </c>
      <c r="G152" s="135" t="s">
        <v>225</v>
      </c>
      <c r="H152" s="136">
        <v>1235.1400000000001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347</v>
      </c>
    </row>
    <row r="153" spans="2:65" s="1" customFormat="1" ht="10.199999999999999">
      <c r="B153" s="33"/>
      <c r="D153" s="160" t="s">
        <v>256</v>
      </c>
      <c r="F153" s="161" t="s">
        <v>348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349</v>
      </c>
      <c r="H154" s="152">
        <v>1235.1400000000001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37.799999999999997" customHeight="1">
      <c r="B155" s="33"/>
      <c r="C155" s="132" t="s">
        <v>350</v>
      </c>
      <c r="D155" s="132" t="s">
        <v>171</v>
      </c>
      <c r="E155" s="133" t="s">
        <v>351</v>
      </c>
      <c r="F155" s="134" t="s">
        <v>352</v>
      </c>
      <c r="G155" s="135" t="s">
        <v>225</v>
      </c>
      <c r="H155" s="136">
        <v>1073.402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353</v>
      </c>
    </row>
    <row r="156" spans="2:65" s="1" customFormat="1" ht="10.199999999999999">
      <c r="B156" s="33"/>
      <c r="D156" s="160" t="s">
        <v>256</v>
      </c>
      <c r="F156" s="161" t="s">
        <v>354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355</v>
      </c>
      <c r="H157" s="152">
        <v>1073.402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356</v>
      </c>
      <c r="D158" s="132" t="s">
        <v>171</v>
      </c>
      <c r="E158" s="133" t="s">
        <v>357</v>
      </c>
      <c r="F158" s="134" t="s">
        <v>358</v>
      </c>
      <c r="G158" s="135" t="s">
        <v>225</v>
      </c>
      <c r="H158" s="136">
        <v>617.57000000000005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359</v>
      </c>
    </row>
    <row r="159" spans="2:65" s="1" customFormat="1" ht="10.199999999999999">
      <c r="B159" s="33"/>
      <c r="D159" s="160" t="s">
        <v>256</v>
      </c>
      <c r="F159" s="161" t="s">
        <v>360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361</v>
      </c>
      <c r="H160" s="152">
        <v>617.57000000000005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362</v>
      </c>
      <c r="D161" s="132" t="s">
        <v>171</v>
      </c>
      <c r="E161" s="133" t="s">
        <v>363</v>
      </c>
      <c r="F161" s="134" t="s">
        <v>364</v>
      </c>
      <c r="G161" s="135" t="s">
        <v>365</v>
      </c>
      <c r="H161" s="136">
        <v>2146.8040000000001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366</v>
      </c>
    </row>
    <row r="162" spans="2:65" s="1" customFormat="1" ht="10.199999999999999">
      <c r="B162" s="33"/>
      <c r="D162" s="160" t="s">
        <v>256</v>
      </c>
      <c r="F162" s="161" t="s">
        <v>367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368</v>
      </c>
      <c r="H163" s="152">
        <v>2146.8040000000001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90</v>
      </c>
      <c r="AY163" s="150" t="s">
        <v>168</v>
      </c>
    </row>
    <row r="164" spans="2:65" s="1" customFormat="1" ht="24.15" customHeight="1">
      <c r="B164" s="33"/>
      <c r="C164" s="132" t="s">
        <v>7</v>
      </c>
      <c r="D164" s="132" t="s">
        <v>171</v>
      </c>
      <c r="E164" s="133" t="s">
        <v>369</v>
      </c>
      <c r="F164" s="134" t="s">
        <v>370</v>
      </c>
      <c r="G164" s="135" t="s">
        <v>225</v>
      </c>
      <c r="H164" s="136">
        <v>1073.402</v>
      </c>
      <c r="I164" s="137"/>
      <c r="J164" s="138">
        <f>ROUND(I164*H164,2)</f>
        <v>0</v>
      </c>
      <c r="K164" s="134" t="s">
        <v>254</v>
      </c>
      <c r="L164" s="33"/>
      <c r="M164" s="139" t="s">
        <v>44</v>
      </c>
      <c r="N164" s="140" t="s">
        <v>53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187</v>
      </c>
      <c r="AT164" s="143" t="s">
        <v>171</v>
      </c>
      <c r="AU164" s="143" t="s">
        <v>21</v>
      </c>
      <c r="AY164" s="17" t="s">
        <v>168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90</v>
      </c>
      <c r="BK164" s="144">
        <f>ROUND(I164*H164,2)</f>
        <v>0</v>
      </c>
      <c r="BL164" s="17" t="s">
        <v>187</v>
      </c>
      <c r="BM164" s="143" t="s">
        <v>371</v>
      </c>
    </row>
    <row r="165" spans="2:65" s="1" customFormat="1" ht="10.199999999999999">
      <c r="B165" s="33"/>
      <c r="D165" s="160" t="s">
        <v>256</v>
      </c>
      <c r="F165" s="161" t="s">
        <v>372</v>
      </c>
      <c r="I165" s="147"/>
      <c r="L165" s="33"/>
      <c r="M165" s="148"/>
      <c r="T165" s="54"/>
      <c r="AT165" s="17" t="s">
        <v>256</v>
      </c>
      <c r="AU165" s="17" t="s">
        <v>21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59</v>
      </c>
      <c r="H166" s="152">
        <v>1690.972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2" customFormat="1" ht="10.199999999999999">
      <c r="B167" s="149"/>
      <c r="D167" s="145" t="s">
        <v>182</v>
      </c>
      <c r="E167" s="150" t="s">
        <v>44</v>
      </c>
      <c r="F167" s="151" t="s">
        <v>373</v>
      </c>
      <c r="H167" s="152">
        <v>-1050.9190000000001</v>
      </c>
      <c r="I167" s="153"/>
      <c r="L167" s="149"/>
      <c r="M167" s="154"/>
      <c r="T167" s="155"/>
      <c r="AT167" s="150" t="s">
        <v>182</v>
      </c>
      <c r="AU167" s="150" t="s">
        <v>21</v>
      </c>
      <c r="AV167" s="12" t="s">
        <v>21</v>
      </c>
      <c r="AW167" s="12" t="s">
        <v>42</v>
      </c>
      <c r="AX167" s="12" t="s">
        <v>82</v>
      </c>
      <c r="AY167" s="150" t="s">
        <v>168</v>
      </c>
    </row>
    <row r="168" spans="2:65" s="12" customFormat="1" ht="10.199999999999999">
      <c r="B168" s="149"/>
      <c r="D168" s="145" t="s">
        <v>182</v>
      </c>
      <c r="E168" s="150" t="s">
        <v>44</v>
      </c>
      <c r="F168" s="151" t="s">
        <v>374</v>
      </c>
      <c r="H168" s="152">
        <v>433.34899999999999</v>
      </c>
      <c r="I168" s="153"/>
      <c r="L168" s="149"/>
      <c r="M168" s="154"/>
      <c r="T168" s="155"/>
      <c r="AT168" s="150" t="s">
        <v>182</v>
      </c>
      <c r="AU168" s="150" t="s">
        <v>21</v>
      </c>
      <c r="AV168" s="12" t="s">
        <v>21</v>
      </c>
      <c r="AW168" s="12" t="s">
        <v>42</v>
      </c>
      <c r="AX168" s="12" t="s">
        <v>82</v>
      </c>
      <c r="AY168" s="150" t="s">
        <v>168</v>
      </c>
    </row>
    <row r="169" spans="2:65" s="13" customFormat="1" ht="10.199999999999999">
      <c r="B169" s="162"/>
      <c r="D169" s="145" t="s">
        <v>182</v>
      </c>
      <c r="E169" s="163" t="s">
        <v>227</v>
      </c>
      <c r="F169" s="164" t="s">
        <v>264</v>
      </c>
      <c r="H169" s="165">
        <v>1073.402</v>
      </c>
      <c r="I169" s="166"/>
      <c r="L169" s="162"/>
      <c r="M169" s="167"/>
      <c r="T169" s="168"/>
      <c r="AT169" s="163" t="s">
        <v>182</v>
      </c>
      <c r="AU169" s="163" t="s">
        <v>21</v>
      </c>
      <c r="AV169" s="13" t="s">
        <v>187</v>
      </c>
      <c r="AW169" s="13" t="s">
        <v>42</v>
      </c>
      <c r="AX169" s="13" t="s">
        <v>90</v>
      </c>
      <c r="AY169" s="163" t="s">
        <v>168</v>
      </c>
    </row>
    <row r="170" spans="2:65" s="1" customFormat="1" ht="24.15" customHeight="1">
      <c r="B170" s="33"/>
      <c r="C170" s="132" t="s">
        <v>375</v>
      </c>
      <c r="D170" s="132" t="s">
        <v>171</v>
      </c>
      <c r="E170" s="133" t="s">
        <v>376</v>
      </c>
      <c r="F170" s="134" t="s">
        <v>377</v>
      </c>
      <c r="G170" s="135" t="s">
        <v>225</v>
      </c>
      <c r="H170" s="136">
        <v>1050.9190000000001</v>
      </c>
      <c r="I170" s="137"/>
      <c r="J170" s="138">
        <f>ROUND(I170*H170,2)</f>
        <v>0</v>
      </c>
      <c r="K170" s="134" t="s">
        <v>254</v>
      </c>
      <c r="L170" s="33"/>
      <c r="M170" s="139" t="s">
        <v>44</v>
      </c>
      <c r="N170" s="140" t="s">
        <v>53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187</v>
      </c>
      <c r="AT170" s="143" t="s">
        <v>171</v>
      </c>
      <c r="AU170" s="143" t="s">
        <v>21</v>
      </c>
      <c r="AY170" s="17" t="s">
        <v>168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90</v>
      </c>
      <c r="BK170" s="144">
        <f>ROUND(I170*H170,2)</f>
        <v>0</v>
      </c>
      <c r="BL170" s="17" t="s">
        <v>187</v>
      </c>
      <c r="BM170" s="143" t="s">
        <v>378</v>
      </c>
    </row>
    <row r="171" spans="2:65" s="1" customFormat="1" ht="10.199999999999999">
      <c r="B171" s="33"/>
      <c r="D171" s="160" t="s">
        <v>256</v>
      </c>
      <c r="F171" s="161" t="s">
        <v>379</v>
      </c>
      <c r="I171" s="147"/>
      <c r="L171" s="33"/>
      <c r="M171" s="148"/>
      <c r="T171" s="54"/>
      <c r="AT171" s="17" t="s">
        <v>256</v>
      </c>
      <c r="AU171" s="17" t="s">
        <v>21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59</v>
      </c>
      <c r="H172" s="152">
        <v>1690.972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380</v>
      </c>
      <c r="H173" s="152">
        <v>-442.21499999999997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2" customFormat="1" ht="10.199999999999999">
      <c r="B174" s="149"/>
      <c r="D174" s="145" t="s">
        <v>182</v>
      </c>
      <c r="E174" s="150" t="s">
        <v>44</v>
      </c>
      <c r="F174" s="151" t="s">
        <v>381</v>
      </c>
      <c r="H174" s="152">
        <v>-82.418000000000006</v>
      </c>
      <c r="I174" s="153"/>
      <c r="L174" s="149"/>
      <c r="M174" s="154"/>
      <c r="T174" s="155"/>
      <c r="AT174" s="150" t="s">
        <v>182</v>
      </c>
      <c r="AU174" s="150" t="s">
        <v>21</v>
      </c>
      <c r="AV174" s="12" t="s">
        <v>21</v>
      </c>
      <c r="AW174" s="12" t="s">
        <v>42</v>
      </c>
      <c r="AX174" s="12" t="s">
        <v>82</v>
      </c>
      <c r="AY174" s="150" t="s">
        <v>168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382</v>
      </c>
      <c r="H175" s="152">
        <v>-25.2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383</v>
      </c>
      <c r="H176" s="152">
        <v>-71.905000000000001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384</v>
      </c>
      <c r="H177" s="152">
        <v>-18.315000000000001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82</v>
      </c>
      <c r="AY177" s="150" t="s">
        <v>168</v>
      </c>
    </row>
    <row r="178" spans="2:65" s="13" customFormat="1" ht="10.199999999999999">
      <c r="B178" s="162"/>
      <c r="D178" s="145" t="s">
        <v>182</v>
      </c>
      <c r="E178" s="163" t="s">
        <v>232</v>
      </c>
      <c r="F178" s="164" t="s">
        <v>264</v>
      </c>
      <c r="H178" s="165">
        <v>1050.9190000000001</v>
      </c>
      <c r="I178" s="166"/>
      <c r="L178" s="162"/>
      <c r="M178" s="167"/>
      <c r="T178" s="168"/>
      <c r="AT178" s="163" t="s">
        <v>182</v>
      </c>
      <c r="AU178" s="163" t="s">
        <v>21</v>
      </c>
      <c r="AV178" s="13" t="s">
        <v>187</v>
      </c>
      <c r="AW178" s="13" t="s">
        <v>42</v>
      </c>
      <c r="AX178" s="13" t="s">
        <v>90</v>
      </c>
      <c r="AY178" s="163" t="s">
        <v>168</v>
      </c>
    </row>
    <row r="179" spans="2:65" s="1" customFormat="1" ht="16.5" customHeight="1">
      <c r="B179" s="33"/>
      <c r="C179" s="176" t="s">
        <v>385</v>
      </c>
      <c r="D179" s="176" t="s">
        <v>386</v>
      </c>
      <c r="E179" s="177" t="s">
        <v>387</v>
      </c>
      <c r="F179" s="178" t="s">
        <v>388</v>
      </c>
      <c r="G179" s="179" t="s">
        <v>365</v>
      </c>
      <c r="H179" s="180">
        <v>723.69299999999998</v>
      </c>
      <c r="I179" s="181"/>
      <c r="J179" s="182">
        <f>ROUND(I179*H179,2)</f>
        <v>0</v>
      </c>
      <c r="K179" s="178" t="s">
        <v>254</v>
      </c>
      <c r="L179" s="183"/>
      <c r="M179" s="184" t="s">
        <v>44</v>
      </c>
      <c r="N179" s="185" t="s">
        <v>53</v>
      </c>
      <c r="P179" s="141">
        <f>O179*H179</f>
        <v>0</v>
      </c>
      <c r="Q179" s="141">
        <v>1</v>
      </c>
      <c r="R179" s="141">
        <f>Q179*H179</f>
        <v>723.69299999999998</v>
      </c>
      <c r="S179" s="141">
        <v>0</v>
      </c>
      <c r="T179" s="142">
        <f>S179*H179</f>
        <v>0</v>
      </c>
      <c r="AR179" s="143" t="s">
        <v>204</v>
      </c>
      <c r="AT179" s="143" t="s">
        <v>386</v>
      </c>
      <c r="AU179" s="143" t="s">
        <v>21</v>
      </c>
      <c r="AY179" s="17" t="s">
        <v>168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90</v>
      </c>
      <c r="BK179" s="144">
        <f>ROUND(I179*H179,2)</f>
        <v>0</v>
      </c>
      <c r="BL179" s="17" t="s">
        <v>187</v>
      </c>
      <c r="BM179" s="143" t="s">
        <v>389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390</v>
      </c>
      <c r="H180" s="152">
        <v>359.524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391</v>
      </c>
      <c r="H181" s="152">
        <v>61.2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392</v>
      </c>
      <c r="H182" s="152">
        <v>12.625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82</v>
      </c>
      <c r="AY182" s="150" t="s">
        <v>168</v>
      </c>
    </row>
    <row r="183" spans="2:65" s="14" customFormat="1" ht="10.199999999999999">
      <c r="B183" s="169"/>
      <c r="D183" s="145" t="s">
        <v>182</v>
      </c>
      <c r="E183" s="170" t="s">
        <v>223</v>
      </c>
      <c r="F183" s="171" t="s">
        <v>305</v>
      </c>
      <c r="H183" s="172">
        <v>433.34899999999999</v>
      </c>
      <c r="I183" s="173"/>
      <c r="L183" s="169"/>
      <c r="M183" s="174"/>
      <c r="T183" s="175"/>
      <c r="AT183" s="170" t="s">
        <v>182</v>
      </c>
      <c r="AU183" s="170" t="s">
        <v>21</v>
      </c>
      <c r="AV183" s="14" t="s">
        <v>183</v>
      </c>
      <c r="AW183" s="14" t="s">
        <v>42</v>
      </c>
      <c r="AX183" s="14" t="s">
        <v>82</v>
      </c>
      <c r="AY183" s="17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393</v>
      </c>
      <c r="H184" s="152">
        <v>723.69299999999998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" customFormat="1" ht="37.799999999999997" customHeight="1">
      <c r="B185" s="33"/>
      <c r="C185" s="132" t="s">
        <v>394</v>
      </c>
      <c r="D185" s="132" t="s">
        <v>171</v>
      </c>
      <c r="E185" s="133" t="s">
        <v>395</v>
      </c>
      <c r="F185" s="134" t="s">
        <v>396</v>
      </c>
      <c r="G185" s="135" t="s">
        <v>225</v>
      </c>
      <c r="H185" s="136">
        <v>498.89</v>
      </c>
      <c r="I185" s="137"/>
      <c r="J185" s="138">
        <f>ROUND(I185*H185,2)</f>
        <v>0</v>
      </c>
      <c r="K185" s="134" t="s">
        <v>254</v>
      </c>
      <c r="L185" s="33"/>
      <c r="M185" s="139" t="s">
        <v>44</v>
      </c>
      <c r="N185" s="140" t="s">
        <v>53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187</v>
      </c>
      <c r="AT185" s="143" t="s">
        <v>171</v>
      </c>
      <c r="AU185" s="143" t="s">
        <v>21</v>
      </c>
      <c r="AY185" s="17" t="s">
        <v>168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90</v>
      </c>
      <c r="BK185" s="144">
        <f>ROUND(I185*H185,2)</f>
        <v>0</v>
      </c>
      <c r="BL185" s="17" t="s">
        <v>187</v>
      </c>
      <c r="BM185" s="143" t="s">
        <v>397</v>
      </c>
    </row>
    <row r="186" spans="2:65" s="1" customFormat="1" ht="10.199999999999999">
      <c r="B186" s="33"/>
      <c r="D186" s="160" t="s">
        <v>256</v>
      </c>
      <c r="F186" s="161" t="s">
        <v>398</v>
      </c>
      <c r="I186" s="147"/>
      <c r="L186" s="33"/>
      <c r="M186" s="148"/>
      <c r="T186" s="54"/>
      <c r="AT186" s="17" t="s">
        <v>256</v>
      </c>
      <c r="AU186" s="17" t="s">
        <v>21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399</v>
      </c>
      <c r="H187" s="152">
        <v>391.27199999999999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82</v>
      </c>
      <c r="AY187" s="150" t="s">
        <v>168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400</v>
      </c>
      <c r="H188" s="152">
        <v>82.418000000000006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82</v>
      </c>
      <c r="AY188" s="150" t="s">
        <v>168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401</v>
      </c>
      <c r="H189" s="152">
        <v>25.2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3" customFormat="1" ht="10.199999999999999">
      <c r="B190" s="162"/>
      <c r="D190" s="145" t="s">
        <v>182</v>
      </c>
      <c r="E190" s="163" t="s">
        <v>44</v>
      </c>
      <c r="F190" s="164" t="s">
        <v>264</v>
      </c>
      <c r="H190" s="165">
        <v>498.89</v>
      </c>
      <c r="I190" s="166"/>
      <c r="L190" s="162"/>
      <c r="M190" s="167"/>
      <c r="T190" s="168"/>
      <c r="AT190" s="163" t="s">
        <v>182</v>
      </c>
      <c r="AU190" s="163" t="s">
        <v>21</v>
      </c>
      <c r="AV190" s="13" t="s">
        <v>187</v>
      </c>
      <c r="AW190" s="13" t="s">
        <v>42</v>
      </c>
      <c r="AX190" s="13" t="s">
        <v>90</v>
      </c>
      <c r="AY190" s="163" t="s">
        <v>168</v>
      </c>
    </row>
    <row r="191" spans="2:65" s="1" customFormat="1" ht="16.5" customHeight="1">
      <c r="B191" s="33"/>
      <c r="C191" s="176" t="s">
        <v>402</v>
      </c>
      <c r="D191" s="176" t="s">
        <v>386</v>
      </c>
      <c r="E191" s="177" t="s">
        <v>403</v>
      </c>
      <c r="F191" s="178" t="s">
        <v>404</v>
      </c>
      <c r="G191" s="179" t="s">
        <v>365</v>
      </c>
      <c r="H191" s="180">
        <v>833.14599999999996</v>
      </c>
      <c r="I191" s="181"/>
      <c r="J191" s="182">
        <f>ROUND(I191*H191,2)</f>
        <v>0</v>
      </c>
      <c r="K191" s="178" t="s">
        <v>254</v>
      </c>
      <c r="L191" s="183"/>
      <c r="M191" s="184" t="s">
        <v>44</v>
      </c>
      <c r="N191" s="185" t="s">
        <v>53</v>
      </c>
      <c r="P191" s="141">
        <f>O191*H191</f>
        <v>0</v>
      </c>
      <c r="Q191" s="141">
        <v>1</v>
      </c>
      <c r="R191" s="141">
        <f>Q191*H191</f>
        <v>833.14599999999996</v>
      </c>
      <c r="S191" s="141">
        <v>0</v>
      </c>
      <c r="T191" s="142">
        <f>S191*H191</f>
        <v>0</v>
      </c>
      <c r="AR191" s="143" t="s">
        <v>204</v>
      </c>
      <c r="AT191" s="143" t="s">
        <v>386</v>
      </c>
      <c r="AU191" s="143" t="s">
        <v>21</v>
      </c>
      <c r="AY191" s="17" t="s">
        <v>168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90</v>
      </c>
      <c r="BK191" s="144">
        <f>ROUND(I191*H191,2)</f>
        <v>0</v>
      </c>
      <c r="BL191" s="17" t="s">
        <v>187</v>
      </c>
      <c r="BM191" s="143" t="s">
        <v>405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406</v>
      </c>
      <c r="H192" s="152">
        <v>833.14599999999996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1" customFormat="1" ht="22.8" customHeight="1">
      <c r="B193" s="120"/>
      <c r="D193" s="121" t="s">
        <v>81</v>
      </c>
      <c r="E193" s="130" t="s">
        <v>183</v>
      </c>
      <c r="F193" s="130" t="s">
        <v>407</v>
      </c>
      <c r="I193" s="123"/>
      <c r="J193" s="131">
        <f>BK193</f>
        <v>0</v>
      </c>
      <c r="L193" s="120"/>
      <c r="M193" s="125"/>
      <c r="P193" s="126">
        <f>SUM(P194:P199)</f>
        <v>0</v>
      </c>
      <c r="R193" s="126">
        <f>SUM(R194:R199)</f>
        <v>0</v>
      </c>
      <c r="T193" s="127">
        <f>SUM(T194:T199)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SUM(BK194:BK199)</f>
        <v>0</v>
      </c>
    </row>
    <row r="194" spans="2:65" s="1" customFormat="1" ht="16.5" customHeight="1">
      <c r="B194" s="33"/>
      <c r="C194" s="132" t="s">
        <v>408</v>
      </c>
      <c r="D194" s="132" t="s">
        <v>171</v>
      </c>
      <c r="E194" s="133" t="s">
        <v>409</v>
      </c>
      <c r="F194" s="134" t="s">
        <v>410</v>
      </c>
      <c r="G194" s="135" t="s">
        <v>267</v>
      </c>
      <c r="H194" s="136">
        <v>653.67999999999995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411</v>
      </c>
    </row>
    <row r="195" spans="2:65" s="1" customFormat="1" ht="10.199999999999999">
      <c r="B195" s="33"/>
      <c r="D195" s="160" t="s">
        <v>256</v>
      </c>
      <c r="F195" s="161" t="s">
        <v>412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413</v>
      </c>
      <c r="H196" s="152">
        <v>653.67999999999995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90</v>
      </c>
      <c r="AY196" s="150" t="s">
        <v>168</v>
      </c>
    </row>
    <row r="197" spans="2:65" s="1" customFormat="1" ht="16.5" customHeight="1">
      <c r="B197" s="33"/>
      <c r="C197" s="132" t="s">
        <v>414</v>
      </c>
      <c r="D197" s="132" t="s">
        <v>171</v>
      </c>
      <c r="E197" s="133" t="s">
        <v>415</v>
      </c>
      <c r="F197" s="134" t="s">
        <v>416</v>
      </c>
      <c r="G197" s="135" t="s">
        <v>267</v>
      </c>
      <c r="H197" s="136">
        <v>653.67999999999995</v>
      </c>
      <c r="I197" s="137"/>
      <c r="J197" s="138">
        <f>ROUND(I197*H197,2)</f>
        <v>0</v>
      </c>
      <c r="K197" s="134" t="s">
        <v>254</v>
      </c>
      <c r="L197" s="33"/>
      <c r="M197" s="139" t="s">
        <v>44</v>
      </c>
      <c r="N197" s="140" t="s">
        <v>53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187</v>
      </c>
      <c r="AT197" s="143" t="s">
        <v>171</v>
      </c>
      <c r="AU197" s="143" t="s">
        <v>21</v>
      </c>
      <c r="AY197" s="17" t="s">
        <v>168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7" t="s">
        <v>90</v>
      </c>
      <c r="BK197" s="144">
        <f>ROUND(I197*H197,2)</f>
        <v>0</v>
      </c>
      <c r="BL197" s="17" t="s">
        <v>187</v>
      </c>
      <c r="BM197" s="143" t="s">
        <v>417</v>
      </c>
    </row>
    <row r="198" spans="2:65" s="1" customFormat="1" ht="10.199999999999999">
      <c r="B198" s="33"/>
      <c r="D198" s="160" t="s">
        <v>256</v>
      </c>
      <c r="F198" s="161" t="s">
        <v>418</v>
      </c>
      <c r="I198" s="147"/>
      <c r="L198" s="33"/>
      <c r="M198" s="148"/>
      <c r="T198" s="54"/>
      <c r="AT198" s="17" t="s">
        <v>256</v>
      </c>
      <c r="AU198" s="17" t="s">
        <v>21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413</v>
      </c>
      <c r="H199" s="152">
        <v>653.67999999999995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90</v>
      </c>
      <c r="AY199" s="150" t="s">
        <v>168</v>
      </c>
    </row>
    <row r="200" spans="2:65" s="11" customFormat="1" ht="22.8" customHeight="1">
      <c r="B200" s="120"/>
      <c r="D200" s="121" t="s">
        <v>81</v>
      </c>
      <c r="E200" s="130" t="s">
        <v>187</v>
      </c>
      <c r="F200" s="130" t="s">
        <v>419</v>
      </c>
      <c r="I200" s="123"/>
      <c r="J200" s="131">
        <f>BK200</f>
        <v>0</v>
      </c>
      <c r="L200" s="120"/>
      <c r="M200" s="125"/>
      <c r="P200" s="126">
        <f>SUM(P201:P221)</f>
        <v>0</v>
      </c>
      <c r="R200" s="126">
        <f>SUM(R201:R221)</f>
        <v>2.48705</v>
      </c>
      <c r="T200" s="127">
        <f>SUM(T201:T221)</f>
        <v>0</v>
      </c>
      <c r="AR200" s="121" t="s">
        <v>90</v>
      </c>
      <c r="AT200" s="128" t="s">
        <v>81</v>
      </c>
      <c r="AU200" s="128" t="s">
        <v>90</v>
      </c>
      <c r="AY200" s="121" t="s">
        <v>168</v>
      </c>
      <c r="BK200" s="129">
        <f>SUM(BK201:BK221)</f>
        <v>0</v>
      </c>
    </row>
    <row r="201" spans="2:65" s="1" customFormat="1" ht="21.75" customHeight="1">
      <c r="B201" s="33"/>
      <c r="C201" s="132" t="s">
        <v>420</v>
      </c>
      <c r="D201" s="132" t="s">
        <v>171</v>
      </c>
      <c r="E201" s="133" t="s">
        <v>421</v>
      </c>
      <c r="F201" s="134" t="s">
        <v>422</v>
      </c>
      <c r="G201" s="135" t="s">
        <v>225</v>
      </c>
      <c r="H201" s="136">
        <v>90.22</v>
      </c>
      <c r="I201" s="137"/>
      <c r="J201" s="138">
        <f>ROUND(I201*H201,2)</f>
        <v>0</v>
      </c>
      <c r="K201" s="134" t="s">
        <v>254</v>
      </c>
      <c r="L201" s="33"/>
      <c r="M201" s="139" t="s">
        <v>44</v>
      </c>
      <c r="N201" s="140" t="s">
        <v>53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187</v>
      </c>
      <c r="AT201" s="143" t="s">
        <v>171</v>
      </c>
      <c r="AU201" s="143" t="s">
        <v>21</v>
      </c>
      <c r="AY201" s="17" t="s">
        <v>168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7" t="s">
        <v>90</v>
      </c>
      <c r="BK201" s="144">
        <f>ROUND(I201*H201,2)</f>
        <v>0</v>
      </c>
      <c r="BL201" s="17" t="s">
        <v>187</v>
      </c>
      <c r="BM201" s="143" t="s">
        <v>423</v>
      </c>
    </row>
    <row r="202" spans="2:65" s="1" customFormat="1" ht="10.199999999999999">
      <c r="B202" s="33"/>
      <c r="D202" s="160" t="s">
        <v>256</v>
      </c>
      <c r="F202" s="161" t="s">
        <v>424</v>
      </c>
      <c r="I202" s="147"/>
      <c r="L202" s="33"/>
      <c r="M202" s="148"/>
      <c r="T202" s="54"/>
      <c r="AT202" s="17" t="s">
        <v>256</v>
      </c>
      <c r="AU202" s="17" t="s">
        <v>21</v>
      </c>
    </row>
    <row r="203" spans="2:65" s="12" customFormat="1" ht="10.199999999999999">
      <c r="B203" s="149"/>
      <c r="D203" s="145" t="s">
        <v>182</v>
      </c>
      <c r="E203" s="150" t="s">
        <v>44</v>
      </c>
      <c r="F203" s="151" t="s">
        <v>425</v>
      </c>
      <c r="H203" s="152">
        <v>71.905000000000001</v>
      </c>
      <c r="I203" s="153"/>
      <c r="L203" s="149"/>
      <c r="M203" s="154"/>
      <c r="T203" s="155"/>
      <c r="AT203" s="150" t="s">
        <v>182</v>
      </c>
      <c r="AU203" s="150" t="s">
        <v>21</v>
      </c>
      <c r="AV203" s="12" t="s">
        <v>21</v>
      </c>
      <c r="AW203" s="12" t="s">
        <v>42</v>
      </c>
      <c r="AX203" s="12" t="s">
        <v>82</v>
      </c>
      <c r="AY203" s="150" t="s">
        <v>168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426</v>
      </c>
      <c r="H204" s="152">
        <v>18.315000000000001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3" customFormat="1" ht="10.199999999999999">
      <c r="B205" s="162"/>
      <c r="D205" s="145" t="s">
        <v>182</v>
      </c>
      <c r="E205" s="163" t="s">
        <v>44</v>
      </c>
      <c r="F205" s="164" t="s">
        <v>264</v>
      </c>
      <c r="H205" s="165">
        <v>90.22</v>
      </c>
      <c r="I205" s="166"/>
      <c r="L205" s="162"/>
      <c r="M205" s="167"/>
      <c r="T205" s="168"/>
      <c r="AT205" s="163" t="s">
        <v>182</v>
      </c>
      <c r="AU205" s="163" t="s">
        <v>21</v>
      </c>
      <c r="AV205" s="13" t="s">
        <v>187</v>
      </c>
      <c r="AW205" s="13" t="s">
        <v>42</v>
      </c>
      <c r="AX205" s="13" t="s">
        <v>90</v>
      </c>
      <c r="AY205" s="163" t="s">
        <v>168</v>
      </c>
    </row>
    <row r="206" spans="2:65" s="1" customFormat="1" ht="16.5" customHeight="1">
      <c r="B206" s="33"/>
      <c r="C206" s="132" t="s">
        <v>427</v>
      </c>
      <c r="D206" s="132" t="s">
        <v>171</v>
      </c>
      <c r="E206" s="133" t="s">
        <v>428</v>
      </c>
      <c r="F206" s="134" t="s">
        <v>429</v>
      </c>
      <c r="G206" s="135" t="s">
        <v>430</v>
      </c>
      <c r="H206" s="136">
        <v>14</v>
      </c>
      <c r="I206" s="137"/>
      <c r="J206" s="138">
        <f>ROUND(I206*H206,2)</f>
        <v>0</v>
      </c>
      <c r="K206" s="134" t="s">
        <v>254</v>
      </c>
      <c r="L206" s="33"/>
      <c r="M206" s="139" t="s">
        <v>44</v>
      </c>
      <c r="N206" s="140" t="s">
        <v>53</v>
      </c>
      <c r="P206" s="141">
        <f>O206*H206</f>
        <v>0</v>
      </c>
      <c r="Q206" s="141">
        <v>8.7419999999999998E-2</v>
      </c>
      <c r="R206" s="141">
        <f>Q206*H206</f>
        <v>1.2238799999999999</v>
      </c>
      <c r="S206" s="141">
        <v>0</v>
      </c>
      <c r="T206" s="142">
        <f>S206*H206</f>
        <v>0</v>
      </c>
      <c r="AR206" s="143" t="s">
        <v>187</v>
      </c>
      <c r="AT206" s="143" t="s">
        <v>171</v>
      </c>
      <c r="AU206" s="143" t="s">
        <v>21</v>
      </c>
      <c r="AY206" s="17" t="s">
        <v>168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7" t="s">
        <v>90</v>
      </c>
      <c r="BK206" s="144">
        <f>ROUND(I206*H206,2)</f>
        <v>0</v>
      </c>
      <c r="BL206" s="17" t="s">
        <v>187</v>
      </c>
      <c r="BM206" s="143" t="s">
        <v>431</v>
      </c>
    </row>
    <row r="207" spans="2:65" s="1" customFormat="1" ht="10.199999999999999">
      <c r="B207" s="33"/>
      <c r="D207" s="160" t="s">
        <v>256</v>
      </c>
      <c r="F207" s="161" t="s">
        <v>432</v>
      </c>
      <c r="I207" s="147"/>
      <c r="L207" s="33"/>
      <c r="M207" s="148"/>
      <c r="T207" s="54"/>
      <c r="AT207" s="17" t="s">
        <v>256</v>
      </c>
      <c r="AU207" s="17" t="s">
        <v>21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433</v>
      </c>
      <c r="H208" s="152">
        <v>14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90</v>
      </c>
      <c r="AY208" s="150" t="s">
        <v>168</v>
      </c>
    </row>
    <row r="209" spans="2:65" s="1" customFormat="1" ht="16.5" customHeight="1">
      <c r="B209" s="33"/>
      <c r="C209" s="176" t="s">
        <v>434</v>
      </c>
      <c r="D209" s="176" t="s">
        <v>386</v>
      </c>
      <c r="E209" s="177" t="s">
        <v>435</v>
      </c>
      <c r="F209" s="178" t="s">
        <v>436</v>
      </c>
      <c r="G209" s="179" t="s">
        <v>430</v>
      </c>
      <c r="H209" s="180">
        <v>1.01</v>
      </c>
      <c r="I209" s="181"/>
      <c r="J209" s="182">
        <f>ROUND(I209*H209,2)</f>
        <v>0</v>
      </c>
      <c r="K209" s="178" t="s">
        <v>254</v>
      </c>
      <c r="L209" s="183"/>
      <c r="M209" s="184" t="s">
        <v>44</v>
      </c>
      <c r="N209" s="185" t="s">
        <v>53</v>
      </c>
      <c r="P209" s="141">
        <f>O209*H209</f>
        <v>0</v>
      </c>
      <c r="Q209" s="141">
        <v>2.8000000000000001E-2</v>
      </c>
      <c r="R209" s="141">
        <f>Q209*H209</f>
        <v>2.828E-2</v>
      </c>
      <c r="S209" s="141">
        <v>0</v>
      </c>
      <c r="T209" s="142">
        <f>S209*H209</f>
        <v>0</v>
      </c>
      <c r="AR209" s="143" t="s">
        <v>204</v>
      </c>
      <c r="AT209" s="143" t="s">
        <v>386</v>
      </c>
      <c r="AU209" s="143" t="s">
        <v>21</v>
      </c>
      <c r="AY209" s="17" t="s">
        <v>168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90</v>
      </c>
      <c r="BK209" s="144">
        <f>ROUND(I209*H209,2)</f>
        <v>0</v>
      </c>
      <c r="BL209" s="17" t="s">
        <v>187</v>
      </c>
      <c r="BM209" s="143" t="s">
        <v>437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438</v>
      </c>
      <c r="H210" s="152">
        <v>1.01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90</v>
      </c>
      <c r="AY210" s="150" t="s">
        <v>168</v>
      </c>
    </row>
    <row r="211" spans="2:65" s="1" customFormat="1" ht="16.5" customHeight="1">
      <c r="B211" s="33"/>
      <c r="C211" s="176" t="s">
        <v>439</v>
      </c>
      <c r="D211" s="176" t="s">
        <v>386</v>
      </c>
      <c r="E211" s="177" t="s">
        <v>440</v>
      </c>
      <c r="F211" s="178" t="s">
        <v>441</v>
      </c>
      <c r="G211" s="179" t="s">
        <v>430</v>
      </c>
      <c r="H211" s="180">
        <v>1.01</v>
      </c>
      <c r="I211" s="181"/>
      <c r="J211" s="182">
        <f>ROUND(I211*H211,2)</f>
        <v>0</v>
      </c>
      <c r="K211" s="178" t="s">
        <v>254</v>
      </c>
      <c r="L211" s="183"/>
      <c r="M211" s="184" t="s">
        <v>44</v>
      </c>
      <c r="N211" s="185" t="s">
        <v>53</v>
      </c>
      <c r="P211" s="141">
        <f>O211*H211</f>
        <v>0</v>
      </c>
      <c r="Q211" s="141">
        <v>0.04</v>
      </c>
      <c r="R211" s="141">
        <f>Q211*H211</f>
        <v>4.0399999999999998E-2</v>
      </c>
      <c r="S211" s="141">
        <v>0</v>
      </c>
      <c r="T211" s="142">
        <f>S211*H211</f>
        <v>0</v>
      </c>
      <c r="AR211" s="143" t="s">
        <v>204</v>
      </c>
      <c r="AT211" s="143" t="s">
        <v>386</v>
      </c>
      <c r="AU211" s="143" t="s">
        <v>21</v>
      </c>
      <c r="AY211" s="17" t="s">
        <v>168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7" t="s">
        <v>90</v>
      </c>
      <c r="BK211" s="144">
        <f>ROUND(I211*H211,2)</f>
        <v>0</v>
      </c>
      <c r="BL211" s="17" t="s">
        <v>187</v>
      </c>
      <c r="BM211" s="143" t="s">
        <v>442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438</v>
      </c>
      <c r="H212" s="152">
        <v>1.01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90</v>
      </c>
      <c r="AY212" s="150" t="s">
        <v>168</v>
      </c>
    </row>
    <row r="213" spans="2:65" s="1" customFormat="1" ht="16.5" customHeight="1">
      <c r="B213" s="33"/>
      <c r="C213" s="176" t="s">
        <v>443</v>
      </c>
      <c r="D213" s="176" t="s">
        <v>386</v>
      </c>
      <c r="E213" s="177" t="s">
        <v>444</v>
      </c>
      <c r="F213" s="178" t="s">
        <v>445</v>
      </c>
      <c r="G213" s="179" t="s">
        <v>430</v>
      </c>
      <c r="H213" s="180">
        <v>8.08</v>
      </c>
      <c r="I213" s="181"/>
      <c r="J213" s="182">
        <f>ROUND(I213*H213,2)</f>
        <v>0</v>
      </c>
      <c r="K213" s="178" t="s">
        <v>254</v>
      </c>
      <c r="L213" s="183"/>
      <c r="M213" s="184" t="s">
        <v>44</v>
      </c>
      <c r="N213" s="185" t="s">
        <v>53</v>
      </c>
      <c r="P213" s="141">
        <f>O213*H213</f>
        <v>0</v>
      </c>
      <c r="Q213" s="141">
        <v>5.0999999999999997E-2</v>
      </c>
      <c r="R213" s="141">
        <f>Q213*H213</f>
        <v>0.41208</v>
      </c>
      <c r="S213" s="141">
        <v>0</v>
      </c>
      <c r="T213" s="142">
        <f>S213*H213</f>
        <v>0</v>
      </c>
      <c r="AR213" s="143" t="s">
        <v>204</v>
      </c>
      <c r="AT213" s="143" t="s">
        <v>386</v>
      </c>
      <c r="AU213" s="143" t="s">
        <v>21</v>
      </c>
      <c r="AY213" s="17" t="s">
        <v>168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90</v>
      </c>
      <c r="BK213" s="144">
        <f>ROUND(I213*H213,2)</f>
        <v>0</v>
      </c>
      <c r="BL213" s="17" t="s">
        <v>187</v>
      </c>
      <c r="BM213" s="143" t="s">
        <v>446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447</v>
      </c>
      <c r="H214" s="152">
        <v>8.08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90</v>
      </c>
      <c r="AY214" s="150" t="s">
        <v>168</v>
      </c>
    </row>
    <row r="215" spans="2:65" s="1" customFormat="1" ht="16.5" customHeight="1">
      <c r="B215" s="33"/>
      <c r="C215" s="176" t="s">
        <v>448</v>
      </c>
      <c r="D215" s="176" t="s">
        <v>386</v>
      </c>
      <c r="E215" s="177" t="s">
        <v>449</v>
      </c>
      <c r="F215" s="178" t="s">
        <v>450</v>
      </c>
      <c r="G215" s="179" t="s">
        <v>430</v>
      </c>
      <c r="H215" s="180">
        <v>4.04</v>
      </c>
      <c r="I215" s="181"/>
      <c r="J215" s="182">
        <f>ROUND(I215*H215,2)</f>
        <v>0</v>
      </c>
      <c r="K215" s="178" t="s">
        <v>254</v>
      </c>
      <c r="L215" s="183"/>
      <c r="M215" s="184" t="s">
        <v>44</v>
      </c>
      <c r="N215" s="185" t="s">
        <v>53</v>
      </c>
      <c r="P215" s="141">
        <f>O215*H215</f>
        <v>0</v>
      </c>
      <c r="Q215" s="141">
        <v>6.8000000000000005E-2</v>
      </c>
      <c r="R215" s="141">
        <f>Q215*H215</f>
        <v>0.27472000000000002</v>
      </c>
      <c r="S215" s="141">
        <v>0</v>
      </c>
      <c r="T215" s="142">
        <f>S215*H215</f>
        <v>0</v>
      </c>
      <c r="AR215" s="143" t="s">
        <v>204</v>
      </c>
      <c r="AT215" s="143" t="s">
        <v>386</v>
      </c>
      <c r="AU215" s="143" t="s">
        <v>21</v>
      </c>
      <c r="AY215" s="17" t="s">
        <v>168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7" t="s">
        <v>90</v>
      </c>
      <c r="BK215" s="144">
        <f>ROUND(I215*H215,2)</f>
        <v>0</v>
      </c>
      <c r="BL215" s="17" t="s">
        <v>187</v>
      </c>
      <c r="BM215" s="143" t="s">
        <v>451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452</v>
      </c>
      <c r="H216" s="152">
        <v>4.04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90</v>
      </c>
      <c r="AY216" s="150" t="s">
        <v>168</v>
      </c>
    </row>
    <row r="217" spans="2:65" s="1" customFormat="1" ht="21.75" customHeight="1">
      <c r="B217" s="33"/>
      <c r="C217" s="132" t="s">
        <v>453</v>
      </c>
      <c r="D217" s="132" t="s">
        <v>171</v>
      </c>
      <c r="E217" s="133" t="s">
        <v>454</v>
      </c>
      <c r="F217" s="134" t="s">
        <v>455</v>
      </c>
      <c r="G217" s="135" t="s">
        <v>430</v>
      </c>
      <c r="H217" s="136">
        <v>3</v>
      </c>
      <c r="I217" s="137"/>
      <c r="J217" s="138">
        <f>ROUND(I217*H217,2)</f>
        <v>0</v>
      </c>
      <c r="K217" s="134" t="s">
        <v>254</v>
      </c>
      <c r="L217" s="33"/>
      <c r="M217" s="139" t="s">
        <v>44</v>
      </c>
      <c r="N217" s="140" t="s">
        <v>53</v>
      </c>
      <c r="P217" s="141">
        <f>O217*H217</f>
        <v>0</v>
      </c>
      <c r="Q217" s="141">
        <v>8.7419999999999998E-2</v>
      </c>
      <c r="R217" s="141">
        <f>Q217*H217</f>
        <v>0.26225999999999999</v>
      </c>
      <c r="S217" s="141">
        <v>0</v>
      </c>
      <c r="T217" s="142">
        <f>S217*H217</f>
        <v>0</v>
      </c>
      <c r="AR217" s="143" t="s">
        <v>187</v>
      </c>
      <c r="AT217" s="143" t="s">
        <v>171</v>
      </c>
      <c r="AU217" s="143" t="s">
        <v>21</v>
      </c>
      <c r="AY217" s="17" t="s">
        <v>168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7" t="s">
        <v>90</v>
      </c>
      <c r="BK217" s="144">
        <f>ROUND(I217*H217,2)</f>
        <v>0</v>
      </c>
      <c r="BL217" s="17" t="s">
        <v>187</v>
      </c>
      <c r="BM217" s="143" t="s">
        <v>456</v>
      </c>
    </row>
    <row r="218" spans="2:65" s="1" customFormat="1" ht="10.199999999999999">
      <c r="B218" s="33"/>
      <c r="D218" s="160" t="s">
        <v>256</v>
      </c>
      <c r="F218" s="161" t="s">
        <v>457</v>
      </c>
      <c r="I218" s="147"/>
      <c r="L218" s="33"/>
      <c r="M218" s="148"/>
      <c r="T218" s="54"/>
      <c r="AT218" s="17" t="s">
        <v>256</v>
      </c>
      <c r="AU218" s="17" t="s">
        <v>21</v>
      </c>
    </row>
    <row r="219" spans="2:65" s="12" customFormat="1" ht="10.199999999999999">
      <c r="B219" s="149"/>
      <c r="D219" s="145" t="s">
        <v>182</v>
      </c>
      <c r="E219" s="150" t="s">
        <v>44</v>
      </c>
      <c r="F219" s="151" t="s">
        <v>183</v>
      </c>
      <c r="H219" s="152">
        <v>3</v>
      </c>
      <c r="I219" s="153"/>
      <c r="L219" s="149"/>
      <c r="M219" s="154"/>
      <c r="T219" s="155"/>
      <c r="AT219" s="150" t="s">
        <v>182</v>
      </c>
      <c r="AU219" s="150" t="s">
        <v>21</v>
      </c>
      <c r="AV219" s="12" t="s">
        <v>21</v>
      </c>
      <c r="AW219" s="12" t="s">
        <v>42</v>
      </c>
      <c r="AX219" s="12" t="s">
        <v>90</v>
      </c>
      <c r="AY219" s="150" t="s">
        <v>168</v>
      </c>
    </row>
    <row r="220" spans="2:65" s="1" customFormat="1" ht="16.5" customHeight="1">
      <c r="B220" s="33"/>
      <c r="C220" s="176" t="s">
        <v>458</v>
      </c>
      <c r="D220" s="176" t="s">
        <v>386</v>
      </c>
      <c r="E220" s="177" t="s">
        <v>459</v>
      </c>
      <c r="F220" s="178" t="s">
        <v>460</v>
      </c>
      <c r="G220" s="179" t="s">
        <v>430</v>
      </c>
      <c r="H220" s="180">
        <v>3.03</v>
      </c>
      <c r="I220" s="181"/>
      <c r="J220" s="182">
        <f>ROUND(I220*H220,2)</f>
        <v>0</v>
      </c>
      <c r="K220" s="178" t="s">
        <v>254</v>
      </c>
      <c r="L220" s="183"/>
      <c r="M220" s="184" t="s">
        <v>44</v>
      </c>
      <c r="N220" s="185" t="s">
        <v>53</v>
      </c>
      <c r="P220" s="141">
        <f>O220*H220</f>
        <v>0</v>
      </c>
      <c r="Q220" s="141">
        <v>8.1000000000000003E-2</v>
      </c>
      <c r="R220" s="141">
        <f>Q220*H220</f>
        <v>0.24542999999999998</v>
      </c>
      <c r="S220" s="141">
        <v>0</v>
      </c>
      <c r="T220" s="142">
        <f>S220*H220</f>
        <v>0</v>
      </c>
      <c r="AR220" s="143" t="s">
        <v>204</v>
      </c>
      <c r="AT220" s="143" t="s">
        <v>386</v>
      </c>
      <c r="AU220" s="143" t="s">
        <v>21</v>
      </c>
      <c r="AY220" s="17" t="s">
        <v>168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90</v>
      </c>
      <c r="BK220" s="144">
        <f>ROUND(I220*H220,2)</f>
        <v>0</v>
      </c>
      <c r="BL220" s="17" t="s">
        <v>187</v>
      </c>
      <c r="BM220" s="143" t="s">
        <v>461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462</v>
      </c>
      <c r="H221" s="152">
        <v>3.03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1" customFormat="1" ht="22.8" customHeight="1">
      <c r="B222" s="120"/>
      <c r="D222" s="121" t="s">
        <v>81</v>
      </c>
      <c r="E222" s="130" t="s">
        <v>167</v>
      </c>
      <c r="F222" s="130" t="s">
        <v>463</v>
      </c>
      <c r="I222" s="123"/>
      <c r="J222" s="131">
        <f>BK222</f>
        <v>0</v>
      </c>
      <c r="L222" s="120"/>
      <c r="M222" s="125"/>
      <c r="P222" s="126">
        <f>SUM(P223:P231)</f>
        <v>0</v>
      </c>
      <c r="R222" s="126">
        <f>SUM(R223:R231)</f>
        <v>0.65650000000000008</v>
      </c>
      <c r="T222" s="127">
        <f>SUM(T223:T231)</f>
        <v>0</v>
      </c>
      <c r="AR222" s="121" t="s">
        <v>90</v>
      </c>
      <c r="AT222" s="128" t="s">
        <v>81</v>
      </c>
      <c r="AU222" s="128" t="s">
        <v>90</v>
      </c>
      <c r="AY222" s="121" t="s">
        <v>168</v>
      </c>
      <c r="BK222" s="129">
        <f>SUM(BK223:BK231)</f>
        <v>0</v>
      </c>
    </row>
    <row r="223" spans="2:65" s="1" customFormat="1" ht="24.15" customHeight="1">
      <c r="B223" s="33"/>
      <c r="C223" s="132" t="s">
        <v>464</v>
      </c>
      <c r="D223" s="132" t="s">
        <v>171</v>
      </c>
      <c r="E223" s="133" t="s">
        <v>465</v>
      </c>
      <c r="F223" s="134" t="s">
        <v>466</v>
      </c>
      <c r="G223" s="135" t="s">
        <v>253</v>
      </c>
      <c r="H223" s="136">
        <v>6.5</v>
      </c>
      <c r="I223" s="137"/>
      <c r="J223" s="138">
        <f>ROUND(I223*H223,2)</f>
        <v>0</v>
      </c>
      <c r="K223" s="134" t="s">
        <v>254</v>
      </c>
      <c r="L223" s="33"/>
      <c r="M223" s="139" t="s">
        <v>44</v>
      </c>
      <c r="N223" s="140" t="s">
        <v>53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187</v>
      </c>
      <c r="AT223" s="143" t="s">
        <v>171</v>
      </c>
      <c r="AU223" s="143" t="s">
        <v>21</v>
      </c>
      <c r="AY223" s="17" t="s">
        <v>168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90</v>
      </c>
      <c r="BK223" s="144">
        <f>ROUND(I223*H223,2)</f>
        <v>0</v>
      </c>
      <c r="BL223" s="17" t="s">
        <v>187</v>
      </c>
      <c r="BM223" s="143" t="s">
        <v>467</v>
      </c>
    </row>
    <row r="224" spans="2:65" s="1" customFormat="1" ht="10.199999999999999">
      <c r="B224" s="33"/>
      <c r="D224" s="160" t="s">
        <v>256</v>
      </c>
      <c r="F224" s="161" t="s">
        <v>468</v>
      </c>
      <c r="I224" s="147"/>
      <c r="L224" s="33"/>
      <c r="M224" s="148"/>
      <c r="T224" s="54"/>
      <c r="AT224" s="17" t="s">
        <v>256</v>
      </c>
      <c r="AU224" s="17" t="s">
        <v>21</v>
      </c>
    </row>
    <row r="225" spans="2:65" s="12" customFormat="1" ht="10.199999999999999">
      <c r="B225" s="149"/>
      <c r="D225" s="145" t="s">
        <v>182</v>
      </c>
      <c r="E225" s="150" t="s">
        <v>44</v>
      </c>
      <c r="F225" s="151" t="s">
        <v>258</v>
      </c>
      <c r="H225" s="152">
        <v>6.5</v>
      </c>
      <c r="I225" s="153"/>
      <c r="L225" s="149"/>
      <c r="M225" s="154"/>
      <c r="T225" s="155"/>
      <c r="AT225" s="150" t="s">
        <v>182</v>
      </c>
      <c r="AU225" s="150" t="s">
        <v>21</v>
      </c>
      <c r="AV225" s="12" t="s">
        <v>21</v>
      </c>
      <c r="AW225" s="12" t="s">
        <v>42</v>
      </c>
      <c r="AX225" s="12" t="s">
        <v>90</v>
      </c>
      <c r="AY225" s="150" t="s">
        <v>168</v>
      </c>
    </row>
    <row r="226" spans="2:65" s="1" customFormat="1" ht="21.75" customHeight="1">
      <c r="B226" s="33"/>
      <c r="C226" s="132" t="s">
        <v>469</v>
      </c>
      <c r="D226" s="132" t="s">
        <v>171</v>
      </c>
      <c r="E226" s="133" t="s">
        <v>470</v>
      </c>
      <c r="F226" s="134" t="s">
        <v>471</v>
      </c>
      <c r="G226" s="135" t="s">
        <v>253</v>
      </c>
      <c r="H226" s="136">
        <v>6.5</v>
      </c>
      <c r="I226" s="137"/>
      <c r="J226" s="138">
        <f>ROUND(I226*H226,2)</f>
        <v>0</v>
      </c>
      <c r="K226" s="134" t="s">
        <v>254</v>
      </c>
      <c r="L226" s="33"/>
      <c r="M226" s="139" t="s">
        <v>44</v>
      </c>
      <c r="N226" s="140" t="s">
        <v>53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187</v>
      </c>
      <c r="AT226" s="143" t="s">
        <v>171</v>
      </c>
      <c r="AU226" s="143" t="s">
        <v>21</v>
      </c>
      <c r="AY226" s="17" t="s">
        <v>168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7" t="s">
        <v>90</v>
      </c>
      <c r="BK226" s="144">
        <f>ROUND(I226*H226,2)</f>
        <v>0</v>
      </c>
      <c r="BL226" s="17" t="s">
        <v>187</v>
      </c>
      <c r="BM226" s="143" t="s">
        <v>472</v>
      </c>
    </row>
    <row r="227" spans="2:65" s="1" customFormat="1" ht="10.199999999999999">
      <c r="B227" s="33"/>
      <c r="D227" s="160" t="s">
        <v>256</v>
      </c>
      <c r="F227" s="161" t="s">
        <v>473</v>
      </c>
      <c r="I227" s="147"/>
      <c r="L227" s="33"/>
      <c r="M227" s="148"/>
      <c r="T227" s="54"/>
      <c r="AT227" s="17" t="s">
        <v>256</v>
      </c>
      <c r="AU227" s="17" t="s">
        <v>21</v>
      </c>
    </row>
    <row r="228" spans="2:65" s="12" customFormat="1" ht="10.199999999999999">
      <c r="B228" s="149"/>
      <c r="D228" s="145" t="s">
        <v>182</v>
      </c>
      <c r="E228" s="150" t="s">
        <v>44</v>
      </c>
      <c r="F228" s="151" t="s">
        <v>258</v>
      </c>
      <c r="H228" s="152">
        <v>6.5</v>
      </c>
      <c r="I228" s="153"/>
      <c r="L228" s="149"/>
      <c r="M228" s="154"/>
      <c r="T228" s="155"/>
      <c r="AT228" s="150" t="s">
        <v>182</v>
      </c>
      <c r="AU228" s="150" t="s">
        <v>21</v>
      </c>
      <c r="AV228" s="12" t="s">
        <v>21</v>
      </c>
      <c r="AW228" s="12" t="s">
        <v>42</v>
      </c>
      <c r="AX228" s="12" t="s">
        <v>90</v>
      </c>
      <c r="AY228" s="150" t="s">
        <v>168</v>
      </c>
    </row>
    <row r="229" spans="2:65" s="1" customFormat="1" ht="37.799999999999997" customHeight="1">
      <c r="B229" s="33"/>
      <c r="C229" s="132" t="s">
        <v>474</v>
      </c>
      <c r="D229" s="132" t="s">
        <v>171</v>
      </c>
      <c r="E229" s="133" t="s">
        <v>475</v>
      </c>
      <c r="F229" s="134" t="s">
        <v>476</v>
      </c>
      <c r="G229" s="135" t="s">
        <v>253</v>
      </c>
      <c r="H229" s="136">
        <v>6.5</v>
      </c>
      <c r="I229" s="137"/>
      <c r="J229" s="138">
        <f>ROUND(I229*H229,2)</f>
        <v>0</v>
      </c>
      <c r="K229" s="134" t="s">
        <v>254</v>
      </c>
      <c r="L229" s="33"/>
      <c r="M229" s="139" t="s">
        <v>44</v>
      </c>
      <c r="N229" s="140" t="s">
        <v>53</v>
      </c>
      <c r="P229" s="141">
        <f>O229*H229</f>
        <v>0</v>
      </c>
      <c r="Q229" s="141">
        <v>0.10100000000000001</v>
      </c>
      <c r="R229" s="141">
        <f>Q229*H229</f>
        <v>0.65650000000000008</v>
      </c>
      <c r="S229" s="141">
        <v>0</v>
      </c>
      <c r="T229" s="142">
        <f>S229*H229</f>
        <v>0</v>
      </c>
      <c r="AR229" s="143" t="s">
        <v>187</v>
      </c>
      <c r="AT229" s="143" t="s">
        <v>171</v>
      </c>
      <c r="AU229" s="143" t="s">
        <v>21</v>
      </c>
      <c r="AY229" s="17" t="s">
        <v>168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7" t="s">
        <v>90</v>
      </c>
      <c r="BK229" s="144">
        <f>ROUND(I229*H229,2)</f>
        <v>0</v>
      </c>
      <c r="BL229" s="17" t="s">
        <v>187</v>
      </c>
      <c r="BM229" s="143" t="s">
        <v>477</v>
      </c>
    </row>
    <row r="230" spans="2:65" s="1" customFormat="1" ht="10.199999999999999">
      <c r="B230" s="33"/>
      <c r="D230" s="160" t="s">
        <v>256</v>
      </c>
      <c r="F230" s="161" t="s">
        <v>478</v>
      </c>
      <c r="I230" s="147"/>
      <c r="L230" s="33"/>
      <c r="M230" s="148"/>
      <c r="T230" s="54"/>
      <c r="AT230" s="17" t="s">
        <v>256</v>
      </c>
      <c r="AU230" s="17" t="s">
        <v>21</v>
      </c>
    </row>
    <row r="231" spans="2:65" s="12" customFormat="1" ht="10.199999999999999">
      <c r="B231" s="149"/>
      <c r="D231" s="145" t="s">
        <v>182</v>
      </c>
      <c r="E231" s="150" t="s">
        <v>44</v>
      </c>
      <c r="F231" s="151" t="s">
        <v>258</v>
      </c>
      <c r="H231" s="152">
        <v>6.5</v>
      </c>
      <c r="I231" s="153"/>
      <c r="L231" s="149"/>
      <c r="M231" s="154"/>
      <c r="T231" s="155"/>
      <c r="AT231" s="150" t="s">
        <v>182</v>
      </c>
      <c r="AU231" s="150" t="s">
        <v>21</v>
      </c>
      <c r="AV231" s="12" t="s">
        <v>21</v>
      </c>
      <c r="AW231" s="12" t="s">
        <v>42</v>
      </c>
      <c r="AX231" s="12" t="s">
        <v>90</v>
      </c>
      <c r="AY231" s="150" t="s">
        <v>168</v>
      </c>
    </row>
    <row r="232" spans="2:65" s="11" customFormat="1" ht="22.8" customHeight="1">
      <c r="B232" s="120"/>
      <c r="D232" s="121" t="s">
        <v>81</v>
      </c>
      <c r="E232" s="130" t="s">
        <v>204</v>
      </c>
      <c r="F232" s="130" t="s">
        <v>479</v>
      </c>
      <c r="I232" s="123"/>
      <c r="J232" s="131">
        <f>BK232</f>
        <v>0</v>
      </c>
      <c r="L232" s="120"/>
      <c r="M232" s="125"/>
      <c r="P232" s="126">
        <f>SUM(P233:P287)</f>
        <v>0</v>
      </c>
      <c r="R232" s="126">
        <f>SUM(R233:R287)</f>
        <v>83.986650649999987</v>
      </c>
      <c r="T232" s="127">
        <f>SUM(T233:T287)</f>
        <v>0</v>
      </c>
      <c r="AR232" s="121" t="s">
        <v>90</v>
      </c>
      <c r="AT232" s="128" t="s">
        <v>81</v>
      </c>
      <c r="AU232" s="128" t="s">
        <v>90</v>
      </c>
      <c r="AY232" s="121" t="s">
        <v>168</v>
      </c>
      <c r="BK232" s="129">
        <f>SUM(BK233:BK287)</f>
        <v>0</v>
      </c>
    </row>
    <row r="233" spans="2:65" s="1" customFormat="1" ht="16.5" customHeight="1">
      <c r="B233" s="33"/>
      <c r="C233" s="132" t="s">
        <v>480</v>
      </c>
      <c r="D233" s="132" t="s">
        <v>171</v>
      </c>
      <c r="E233" s="133" t="s">
        <v>481</v>
      </c>
      <c r="F233" s="134" t="s">
        <v>482</v>
      </c>
      <c r="G233" s="135" t="s">
        <v>267</v>
      </c>
      <c r="H233" s="136">
        <v>203.5</v>
      </c>
      <c r="I233" s="137"/>
      <c r="J233" s="138">
        <f>ROUND(I233*H233,2)</f>
        <v>0</v>
      </c>
      <c r="K233" s="134" t="s">
        <v>254</v>
      </c>
      <c r="L233" s="33"/>
      <c r="M233" s="139" t="s">
        <v>44</v>
      </c>
      <c r="N233" s="140" t="s">
        <v>53</v>
      </c>
      <c r="P233" s="141">
        <f>O233*H233</f>
        <v>0</v>
      </c>
      <c r="Q233" s="141">
        <v>1.0000000000000001E-5</v>
      </c>
      <c r="R233" s="141">
        <f>Q233*H233</f>
        <v>2.0350000000000004E-3</v>
      </c>
      <c r="S233" s="141">
        <v>0</v>
      </c>
      <c r="T233" s="142">
        <f>S233*H233</f>
        <v>0</v>
      </c>
      <c r="AR233" s="143" t="s">
        <v>187</v>
      </c>
      <c r="AT233" s="143" t="s">
        <v>171</v>
      </c>
      <c r="AU233" s="143" t="s">
        <v>21</v>
      </c>
      <c r="AY233" s="17" t="s">
        <v>168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7" t="s">
        <v>90</v>
      </c>
      <c r="BK233" s="144">
        <f>ROUND(I233*H233,2)</f>
        <v>0</v>
      </c>
      <c r="BL233" s="17" t="s">
        <v>187</v>
      </c>
      <c r="BM233" s="143" t="s">
        <v>483</v>
      </c>
    </row>
    <row r="234" spans="2:65" s="1" customFormat="1" ht="10.199999999999999">
      <c r="B234" s="33"/>
      <c r="D234" s="160" t="s">
        <v>256</v>
      </c>
      <c r="F234" s="161" t="s">
        <v>484</v>
      </c>
      <c r="I234" s="147"/>
      <c r="L234" s="33"/>
      <c r="M234" s="148"/>
      <c r="T234" s="54"/>
      <c r="AT234" s="17" t="s">
        <v>256</v>
      </c>
      <c r="AU234" s="17" t="s">
        <v>21</v>
      </c>
    </row>
    <row r="235" spans="2:65" s="12" customFormat="1" ht="10.199999999999999">
      <c r="B235" s="149"/>
      <c r="D235" s="145" t="s">
        <v>182</v>
      </c>
      <c r="E235" s="150" t="s">
        <v>44</v>
      </c>
      <c r="F235" s="151" t="s">
        <v>485</v>
      </c>
      <c r="H235" s="152">
        <v>203.5</v>
      </c>
      <c r="I235" s="153"/>
      <c r="L235" s="149"/>
      <c r="M235" s="154"/>
      <c r="T235" s="155"/>
      <c r="AT235" s="150" t="s">
        <v>182</v>
      </c>
      <c r="AU235" s="150" t="s">
        <v>21</v>
      </c>
      <c r="AV235" s="12" t="s">
        <v>21</v>
      </c>
      <c r="AW235" s="12" t="s">
        <v>42</v>
      </c>
      <c r="AX235" s="12" t="s">
        <v>90</v>
      </c>
      <c r="AY235" s="150" t="s">
        <v>168</v>
      </c>
    </row>
    <row r="236" spans="2:65" s="1" customFormat="1" ht="16.5" customHeight="1">
      <c r="B236" s="33"/>
      <c r="C236" s="176" t="s">
        <v>486</v>
      </c>
      <c r="D236" s="176" t="s">
        <v>386</v>
      </c>
      <c r="E236" s="177" t="s">
        <v>487</v>
      </c>
      <c r="F236" s="178" t="s">
        <v>488</v>
      </c>
      <c r="G236" s="179" t="s">
        <v>267</v>
      </c>
      <c r="H236" s="180">
        <v>209.60499999999999</v>
      </c>
      <c r="I236" s="181"/>
      <c r="J236" s="182">
        <f>ROUND(I236*H236,2)</f>
        <v>0</v>
      </c>
      <c r="K236" s="178" t="s">
        <v>254</v>
      </c>
      <c r="L236" s="183"/>
      <c r="M236" s="184" t="s">
        <v>44</v>
      </c>
      <c r="N236" s="185" t="s">
        <v>53</v>
      </c>
      <c r="P236" s="141">
        <f>O236*H236</f>
        <v>0</v>
      </c>
      <c r="Q236" s="141">
        <v>2.6700000000000001E-3</v>
      </c>
      <c r="R236" s="141">
        <f>Q236*H236</f>
        <v>0.55964535000000004</v>
      </c>
      <c r="S236" s="141">
        <v>0</v>
      </c>
      <c r="T236" s="142">
        <f>S236*H236</f>
        <v>0</v>
      </c>
      <c r="AR236" s="143" t="s">
        <v>204</v>
      </c>
      <c r="AT236" s="143" t="s">
        <v>386</v>
      </c>
      <c r="AU236" s="143" t="s">
        <v>21</v>
      </c>
      <c r="AY236" s="17" t="s">
        <v>168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90</v>
      </c>
      <c r="BK236" s="144">
        <f>ROUND(I236*H236,2)</f>
        <v>0</v>
      </c>
      <c r="BL236" s="17" t="s">
        <v>187</v>
      </c>
      <c r="BM236" s="143" t="s">
        <v>489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485</v>
      </c>
      <c r="H237" s="152">
        <v>203.5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2" customFormat="1" ht="10.199999999999999">
      <c r="B238" s="149"/>
      <c r="D238" s="145" t="s">
        <v>182</v>
      </c>
      <c r="F238" s="151" t="s">
        <v>490</v>
      </c>
      <c r="H238" s="152">
        <v>209.60499999999999</v>
      </c>
      <c r="I238" s="153"/>
      <c r="L238" s="149"/>
      <c r="M238" s="154"/>
      <c r="T238" s="155"/>
      <c r="AT238" s="150" t="s">
        <v>182</v>
      </c>
      <c r="AU238" s="150" t="s">
        <v>21</v>
      </c>
      <c r="AV238" s="12" t="s">
        <v>21</v>
      </c>
      <c r="AW238" s="12" t="s">
        <v>4</v>
      </c>
      <c r="AX238" s="12" t="s">
        <v>90</v>
      </c>
      <c r="AY238" s="150" t="s">
        <v>168</v>
      </c>
    </row>
    <row r="239" spans="2:65" s="1" customFormat="1" ht="16.5" customHeight="1">
      <c r="B239" s="33"/>
      <c r="C239" s="132" t="s">
        <v>491</v>
      </c>
      <c r="D239" s="132" t="s">
        <v>171</v>
      </c>
      <c r="E239" s="133" t="s">
        <v>492</v>
      </c>
      <c r="F239" s="134" t="s">
        <v>493</v>
      </c>
      <c r="G239" s="135" t="s">
        <v>267</v>
      </c>
      <c r="H239" s="136">
        <v>653.67999999999995</v>
      </c>
      <c r="I239" s="137"/>
      <c r="J239" s="138">
        <f>ROUND(I239*H239,2)</f>
        <v>0</v>
      </c>
      <c r="K239" s="134" t="s">
        <v>254</v>
      </c>
      <c r="L239" s="33"/>
      <c r="M239" s="139" t="s">
        <v>44</v>
      </c>
      <c r="N239" s="140" t="s">
        <v>53</v>
      </c>
      <c r="P239" s="141">
        <f>O239*H239</f>
        <v>0</v>
      </c>
      <c r="Q239" s="141">
        <v>2.0000000000000002E-5</v>
      </c>
      <c r="R239" s="141">
        <f>Q239*H239</f>
        <v>1.3073599999999999E-2</v>
      </c>
      <c r="S239" s="141">
        <v>0</v>
      </c>
      <c r="T239" s="142">
        <f>S239*H239</f>
        <v>0</v>
      </c>
      <c r="AR239" s="143" t="s">
        <v>187</v>
      </c>
      <c r="AT239" s="143" t="s">
        <v>171</v>
      </c>
      <c r="AU239" s="143" t="s">
        <v>21</v>
      </c>
      <c r="AY239" s="17" t="s">
        <v>168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90</v>
      </c>
      <c r="BK239" s="144">
        <f>ROUND(I239*H239,2)</f>
        <v>0</v>
      </c>
      <c r="BL239" s="17" t="s">
        <v>187</v>
      </c>
      <c r="BM239" s="143" t="s">
        <v>494</v>
      </c>
    </row>
    <row r="240" spans="2:65" s="1" customFormat="1" ht="10.199999999999999">
      <c r="B240" s="33"/>
      <c r="D240" s="160" t="s">
        <v>256</v>
      </c>
      <c r="F240" s="161" t="s">
        <v>495</v>
      </c>
      <c r="I240" s="147"/>
      <c r="L240" s="33"/>
      <c r="M240" s="148"/>
      <c r="T240" s="54"/>
      <c r="AT240" s="17" t="s">
        <v>256</v>
      </c>
      <c r="AU240" s="17" t="s">
        <v>21</v>
      </c>
    </row>
    <row r="241" spans="2:65" s="12" customFormat="1" ht="10.199999999999999">
      <c r="B241" s="149"/>
      <c r="D241" s="145" t="s">
        <v>182</v>
      </c>
      <c r="E241" s="150" t="s">
        <v>44</v>
      </c>
      <c r="F241" s="151" t="s">
        <v>413</v>
      </c>
      <c r="H241" s="152">
        <v>653.67999999999995</v>
      </c>
      <c r="I241" s="153"/>
      <c r="L241" s="149"/>
      <c r="M241" s="154"/>
      <c r="T241" s="155"/>
      <c r="AT241" s="150" t="s">
        <v>182</v>
      </c>
      <c r="AU241" s="150" t="s">
        <v>21</v>
      </c>
      <c r="AV241" s="12" t="s">
        <v>21</v>
      </c>
      <c r="AW241" s="12" t="s">
        <v>42</v>
      </c>
      <c r="AX241" s="12" t="s">
        <v>90</v>
      </c>
      <c r="AY241" s="150" t="s">
        <v>168</v>
      </c>
    </row>
    <row r="242" spans="2:65" s="1" customFormat="1" ht="16.5" customHeight="1">
      <c r="B242" s="33"/>
      <c r="C242" s="176" t="s">
        <v>29</v>
      </c>
      <c r="D242" s="176" t="s">
        <v>386</v>
      </c>
      <c r="E242" s="177" t="s">
        <v>496</v>
      </c>
      <c r="F242" s="178" t="s">
        <v>497</v>
      </c>
      <c r="G242" s="179" t="s">
        <v>267</v>
      </c>
      <c r="H242" s="180">
        <v>673.29</v>
      </c>
      <c r="I242" s="181"/>
      <c r="J242" s="182">
        <f>ROUND(I242*H242,2)</f>
        <v>0</v>
      </c>
      <c r="K242" s="178" t="s">
        <v>254</v>
      </c>
      <c r="L242" s="183"/>
      <c r="M242" s="184" t="s">
        <v>44</v>
      </c>
      <c r="N242" s="185" t="s">
        <v>53</v>
      </c>
      <c r="P242" s="141">
        <f>O242*H242</f>
        <v>0</v>
      </c>
      <c r="Q242" s="141">
        <v>1.6619999999999999E-2</v>
      </c>
      <c r="R242" s="141">
        <f>Q242*H242</f>
        <v>11.190079799999999</v>
      </c>
      <c r="S242" s="141">
        <v>0</v>
      </c>
      <c r="T242" s="142">
        <f>S242*H242</f>
        <v>0</v>
      </c>
      <c r="AR242" s="143" t="s">
        <v>204</v>
      </c>
      <c r="AT242" s="143" t="s">
        <v>386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498</v>
      </c>
    </row>
    <row r="243" spans="2:65" s="1" customFormat="1" ht="124.8">
      <c r="B243" s="33"/>
      <c r="D243" s="145" t="s">
        <v>177</v>
      </c>
      <c r="F243" s="146" t="s">
        <v>499</v>
      </c>
      <c r="I243" s="147"/>
      <c r="L243" s="33"/>
      <c r="M243" s="148"/>
      <c r="T243" s="54"/>
      <c r="AT243" s="17" t="s">
        <v>177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413</v>
      </c>
      <c r="H244" s="152">
        <v>653.67999999999995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2" customFormat="1" ht="10.199999999999999">
      <c r="B245" s="149"/>
      <c r="D245" s="145" t="s">
        <v>182</v>
      </c>
      <c r="F245" s="151" t="s">
        <v>500</v>
      </c>
      <c r="H245" s="152">
        <v>673.29</v>
      </c>
      <c r="I245" s="153"/>
      <c r="L245" s="149"/>
      <c r="M245" s="154"/>
      <c r="T245" s="155"/>
      <c r="AT245" s="150" t="s">
        <v>182</v>
      </c>
      <c r="AU245" s="150" t="s">
        <v>21</v>
      </c>
      <c r="AV245" s="12" t="s">
        <v>21</v>
      </c>
      <c r="AW245" s="12" t="s">
        <v>4</v>
      </c>
      <c r="AX245" s="12" t="s">
        <v>90</v>
      </c>
      <c r="AY245" s="150" t="s">
        <v>168</v>
      </c>
    </row>
    <row r="246" spans="2:65" s="1" customFormat="1" ht="24.15" customHeight="1">
      <c r="B246" s="33"/>
      <c r="C246" s="132" t="s">
        <v>501</v>
      </c>
      <c r="D246" s="132" t="s">
        <v>171</v>
      </c>
      <c r="E246" s="133" t="s">
        <v>502</v>
      </c>
      <c r="F246" s="134" t="s">
        <v>503</v>
      </c>
      <c r="G246" s="135" t="s">
        <v>430</v>
      </c>
      <c r="H246" s="136">
        <v>34</v>
      </c>
      <c r="I246" s="137"/>
      <c r="J246" s="138">
        <f>ROUND(I246*H246,2)</f>
        <v>0</v>
      </c>
      <c r="K246" s="134" t="s">
        <v>254</v>
      </c>
      <c r="L246" s="33"/>
      <c r="M246" s="139" t="s">
        <v>44</v>
      </c>
      <c r="N246" s="140" t="s">
        <v>53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187</v>
      </c>
      <c r="AT246" s="143" t="s">
        <v>171</v>
      </c>
      <c r="AU246" s="143" t="s">
        <v>21</v>
      </c>
      <c r="AY246" s="17" t="s">
        <v>168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90</v>
      </c>
      <c r="BK246" s="144">
        <f>ROUND(I246*H246,2)</f>
        <v>0</v>
      </c>
      <c r="BL246" s="17" t="s">
        <v>187</v>
      </c>
      <c r="BM246" s="143" t="s">
        <v>504</v>
      </c>
    </row>
    <row r="247" spans="2:65" s="1" customFormat="1" ht="10.199999999999999">
      <c r="B247" s="33"/>
      <c r="D247" s="160" t="s">
        <v>256</v>
      </c>
      <c r="F247" s="161" t="s">
        <v>505</v>
      </c>
      <c r="I247" s="147"/>
      <c r="L247" s="33"/>
      <c r="M247" s="148"/>
      <c r="T247" s="54"/>
      <c r="AT247" s="17" t="s">
        <v>256</v>
      </c>
      <c r="AU247" s="17" t="s">
        <v>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453</v>
      </c>
      <c r="H248" s="152">
        <v>34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16.5" customHeight="1">
      <c r="B249" s="33"/>
      <c r="C249" s="176" t="s">
        <v>506</v>
      </c>
      <c r="D249" s="176" t="s">
        <v>386</v>
      </c>
      <c r="E249" s="177" t="s">
        <v>507</v>
      </c>
      <c r="F249" s="178" t="s">
        <v>508</v>
      </c>
      <c r="G249" s="179" t="s">
        <v>430</v>
      </c>
      <c r="H249" s="180">
        <v>34.51</v>
      </c>
      <c r="I249" s="181"/>
      <c r="J249" s="182">
        <f>ROUND(I249*H249,2)</f>
        <v>0</v>
      </c>
      <c r="K249" s="178" t="s">
        <v>254</v>
      </c>
      <c r="L249" s="183"/>
      <c r="M249" s="184" t="s">
        <v>44</v>
      </c>
      <c r="N249" s="185" t="s">
        <v>53</v>
      </c>
      <c r="P249" s="141">
        <f>O249*H249</f>
        <v>0</v>
      </c>
      <c r="Q249" s="141">
        <v>6.4999999999999997E-4</v>
      </c>
      <c r="R249" s="141">
        <f>Q249*H249</f>
        <v>2.2431499999999997E-2</v>
      </c>
      <c r="S249" s="141">
        <v>0</v>
      </c>
      <c r="T249" s="142">
        <f>S249*H249</f>
        <v>0</v>
      </c>
      <c r="AR249" s="143" t="s">
        <v>204</v>
      </c>
      <c r="AT249" s="143" t="s">
        <v>386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509</v>
      </c>
    </row>
    <row r="250" spans="2:65" s="12" customFormat="1" ht="10.199999999999999">
      <c r="B250" s="149"/>
      <c r="D250" s="145" t="s">
        <v>182</v>
      </c>
      <c r="E250" s="150" t="s">
        <v>44</v>
      </c>
      <c r="F250" s="151" t="s">
        <v>510</v>
      </c>
      <c r="H250" s="152">
        <v>34.51</v>
      </c>
      <c r="I250" s="153"/>
      <c r="L250" s="149"/>
      <c r="M250" s="154"/>
      <c r="T250" s="155"/>
      <c r="AT250" s="150" t="s">
        <v>182</v>
      </c>
      <c r="AU250" s="150" t="s">
        <v>21</v>
      </c>
      <c r="AV250" s="12" t="s">
        <v>21</v>
      </c>
      <c r="AW250" s="12" t="s">
        <v>42</v>
      </c>
      <c r="AX250" s="12" t="s">
        <v>90</v>
      </c>
      <c r="AY250" s="150" t="s">
        <v>168</v>
      </c>
    </row>
    <row r="251" spans="2:65" s="1" customFormat="1" ht="24.15" customHeight="1">
      <c r="B251" s="33"/>
      <c r="C251" s="132" t="s">
        <v>511</v>
      </c>
      <c r="D251" s="132" t="s">
        <v>171</v>
      </c>
      <c r="E251" s="133" t="s">
        <v>512</v>
      </c>
      <c r="F251" s="134" t="s">
        <v>513</v>
      </c>
      <c r="G251" s="135" t="s">
        <v>430</v>
      </c>
      <c r="H251" s="136">
        <v>34</v>
      </c>
      <c r="I251" s="137"/>
      <c r="J251" s="138">
        <f>ROUND(I251*H251,2)</f>
        <v>0</v>
      </c>
      <c r="K251" s="134" t="s">
        <v>254</v>
      </c>
      <c r="L251" s="33"/>
      <c r="M251" s="139" t="s">
        <v>44</v>
      </c>
      <c r="N251" s="140" t="s">
        <v>53</v>
      </c>
      <c r="P251" s="141">
        <f>O251*H251</f>
        <v>0</v>
      </c>
      <c r="Q251" s="141">
        <v>0</v>
      </c>
      <c r="R251" s="141">
        <f>Q251*H251</f>
        <v>0</v>
      </c>
      <c r="S251" s="141">
        <v>0</v>
      </c>
      <c r="T251" s="142">
        <f>S251*H251</f>
        <v>0</v>
      </c>
      <c r="AR251" s="143" t="s">
        <v>187</v>
      </c>
      <c r="AT251" s="143" t="s">
        <v>171</v>
      </c>
      <c r="AU251" s="143" t="s">
        <v>21</v>
      </c>
      <c r="AY251" s="17" t="s">
        <v>168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90</v>
      </c>
      <c r="BK251" s="144">
        <f>ROUND(I251*H251,2)</f>
        <v>0</v>
      </c>
      <c r="BL251" s="17" t="s">
        <v>187</v>
      </c>
      <c r="BM251" s="143" t="s">
        <v>514</v>
      </c>
    </row>
    <row r="252" spans="2:65" s="1" customFormat="1" ht="10.199999999999999">
      <c r="B252" s="33"/>
      <c r="D252" s="160" t="s">
        <v>256</v>
      </c>
      <c r="F252" s="161" t="s">
        <v>515</v>
      </c>
      <c r="I252" s="147"/>
      <c r="L252" s="33"/>
      <c r="M252" s="148"/>
      <c r="T252" s="54"/>
      <c r="AT252" s="17" t="s">
        <v>256</v>
      </c>
      <c r="AU252" s="17" t="s">
        <v>21</v>
      </c>
    </row>
    <row r="253" spans="2:65" s="12" customFormat="1" ht="10.199999999999999">
      <c r="B253" s="149"/>
      <c r="D253" s="145" t="s">
        <v>182</v>
      </c>
      <c r="E253" s="150" t="s">
        <v>44</v>
      </c>
      <c r="F253" s="151" t="s">
        <v>453</v>
      </c>
      <c r="H253" s="152">
        <v>34</v>
      </c>
      <c r="I253" s="153"/>
      <c r="L253" s="149"/>
      <c r="M253" s="154"/>
      <c r="T253" s="155"/>
      <c r="AT253" s="150" t="s">
        <v>182</v>
      </c>
      <c r="AU253" s="150" t="s">
        <v>21</v>
      </c>
      <c r="AV253" s="12" t="s">
        <v>21</v>
      </c>
      <c r="AW253" s="12" t="s">
        <v>42</v>
      </c>
      <c r="AX253" s="12" t="s">
        <v>90</v>
      </c>
      <c r="AY253" s="150" t="s">
        <v>168</v>
      </c>
    </row>
    <row r="254" spans="2:65" s="1" customFormat="1" ht="16.5" customHeight="1">
      <c r="B254" s="33"/>
      <c r="C254" s="176" t="s">
        <v>516</v>
      </c>
      <c r="D254" s="176" t="s">
        <v>386</v>
      </c>
      <c r="E254" s="177" t="s">
        <v>517</v>
      </c>
      <c r="F254" s="178" t="s">
        <v>518</v>
      </c>
      <c r="G254" s="179" t="s">
        <v>430</v>
      </c>
      <c r="H254" s="180">
        <v>34.51</v>
      </c>
      <c r="I254" s="181"/>
      <c r="J254" s="182">
        <f>ROUND(I254*H254,2)</f>
        <v>0</v>
      </c>
      <c r="K254" s="178" t="s">
        <v>254</v>
      </c>
      <c r="L254" s="183"/>
      <c r="M254" s="184" t="s">
        <v>44</v>
      </c>
      <c r="N254" s="185" t="s">
        <v>53</v>
      </c>
      <c r="P254" s="141">
        <f>O254*H254</f>
        <v>0</v>
      </c>
      <c r="Q254" s="141">
        <v>7.1999999999999998E-3</v>
      </c>
      <c r="R254" s="141">
        <f>Q254*H254</f>
        <v>0.24847199999999997</v>
      </c>
      <c r="S254" s="141">
        <v>0</v>
      </c>
      <c r="T254" s="142">
        <f>S254*H254</f>
        <v>0</v>
      </c>
      <c r="AR254" s="143" t="s">
        <v>204</v>
      </c>
      <c r="AT254" s="143" t="s">
        <v>386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519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510</v>
      </c>
      <c r="H255" s="152">
        <v>34.51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90</v>
      </c>
      <c r="AY255" s="150" t="s">
        <v>168</v>
      </c>
    </row>
    <row r="256" spans="2:65" s="1" customFormat="1" ht="16.5" customHeight="1">
      <c r="B256" s="33"/>
      <c r="C256" s="132" t="s">
        <v>520</v>
      </c>
      <c r="D256" s="132" t="s">
        <v>171</v>
      </c>
      <c r="E256" s="133" t="s">
        <v>521</v>
      </c>
      <c r="F256" s="134" t="s">
        <v>522</v>
      </c>
      <c r="G256" s="135" t="s">
        <v>523</v>
      </c>
      <c r="H256" s="136">
        <v>16</v>
      </c>
      <c r="I256" s="137"/>
      <c r="J256" s="138">
        <f>ROUND(I256*H256,2)</f>
        <v>0</v>
      </c>
      <c r="K256" s="134" t="s">
        <v>254</v>
      </c>
      <c r="L256" s="33"/>
      <c r="M256" s="139" t="s">
        <v>44</v>
      </c>
      <c r="N256" s="140" t="s">
        <v>53</v>
      </c>
      <c r="P256" s="141">
        <f>O256*H256</f>
        <v>0</v>
      </c>
      <c r="Q256" s="141">
        <v>3.1E-4</v>
      </c>
      <c r="R256" s="141">
        <f>Q256*H256</f>
        <v>4.96E-3</v>
      </c>
      <c r="S256" s="141">
        <v>0</v>
      </c>
      <c r="T256" s="142">
        <f>S256*H256</f>
        <v>0</v>
      </c>
      <c r="AR256" s="143" t="s">
        <v>187</v>
      </c>
      <c r="AT256" s="143" t="s">
        <v>171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524</v>
      </c>
    </row>
    <row r="257" spans="2:65" s="1" customFormat="1" ht="10.199999999999999">
      <c r="B257" s="33"/>
      <c r="D257" s="160" t="s">
        <v>256</v>
      </c>
      <c r="F257" s="161" t="s">
        <v>525</v>
      </c>
      <c r="I257" s="147"/>
      <c r="L257" s="33"/>
      <c r="M257" s="148"/>
      <c r="T257" s="54"/>
      <c r="AT257" s="17" t="s">
        <v>256</v>
      </c>
      <c r="AU257" s="17" t="s">
        <v>21</v>
      </c>
    </row>
    <row r="258" spans="2:65" s="12" customFormat="1" ht="10.199999999999999">
      <c r="B258" s="149"/>
      <c r="D258" s="145" t="s">
        <v>182</v>
      </c>
      <c r="E258" s="150" t="s">
        <v>44</v>
      </c>
      <c r="F258" s="151" t="s">
        <v>339</v>
      </c>
      <c r="H258" s="152">
        <v>16</v>
      </c>
      <c r="I258" s="153"/>
      <c r="L258" s="149"/>
      <c r="M258" s="154"/>
      <c r="T258" s="155"/>
      <c r="AT258" s="150" t="s">
        <v>182</v>
      </c>
      <c r="AU258" s="150" t="s">
        <v>21</v>
      </c>
      <c r="AV258" s="12" t="s">
        <v>21</v>
      </c>
      <c r="AW258" s="12" t="s">
        <v>42</v>
      </c>
      <c r="AX258" s="12" t="s">
        <v>90</v>
      </c>
      <c r="AY258" s="150" t="s">
        <v>168</v>
      </c>
    </row>
    <row r="259" spans="2:65" s="1" customFormat="1" ht="16.5" customHeight="1">
      <c r="B259" s="33"/>
      <c r="C259" s="132" t="s">
        <v>526</v>
      </c>
      <c r="D259" s="132" t="s">
        <v>171</v>
      </c>
      <c r="E259" s="133" t="s">
        <v>527</v>
      </c>
      <c r="F259" s="134" t="s">
        <v>528</v>
      </c>
      <c r="G259" s="135" t="s">
        <v>430</v>
      </c>
      <c r="H259" s="136">
        <v>19</v>
      </c>
      <c r="I259" s="137"/>
      <c r="J259" s="138">
        <f>ROUND(I259*H259,2)</f>
        <v>0</v>
      </c>
      <c r="K259" s="134" t="s">
        <v>254</v>
      </c>
      <c r="L259" s="33"/>
      <c r="M259" s="139" t="s">
        <v>44</v>
      </c>
      <c r="N259" s="140" t="s">
        <v>53</v>
      </c>
      <c r="P259" s="141">
        <f>O259*H259</f>
        <v>0</v>
      </c>
      <c r="Q259" s="141">
        <v>3.5749999999999997E-2</v>
      </c>
      <c r="R259" s="141">
        <f>Q259*H259</f>
        <v>0.67924999999999991</v>
      </c>
      <c r="S259" s="141">
        <v>0</v>
      </c>
      <c r="T259" s="142">
        <f>S259*H259</f>
        <v>0</v>
      </c>
      <c r="AR259" s="143" t="s">
        <v>187</v>
      </c>
      <c r="AT259" s="143" t="s">
        <v>171</v>
      </c>
      <c r="AU259" s="143" t="s">
        <v>21</v>
      </c>
      <c r="AY259" s="17" t="s">
        <v>168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90</v>
      </c>
      <c r="BK259" s="144">
        <f>ROUND(I259*H259,2)</f>
        <v>0</v>
      </c>
      <c r="BL259" s="17" t="s">
        <v>187</v>
      </c>
      <c r="BM259" s="143" t="s">
        <v>529</v>
      </c>
    </row>
    <row r="260" spans="2:65" s="1" customFormat="1" ht="10.199999999999999">
      <c r="B260" s="33"/>
      <c r="D260" s="160" t="s">
        <v>256</v>
      </c>
      <c r="F260" s="161" t="s">
        <v>530</v>
      </c>
      <c r="I260" s="147"/>
      <c r="L260" s="33"/>
      <c r="M260" s="148"/>
      <c r="T260" s="54"/>
      <c r="AT260" s="17" t="s">
        <v>256</v>
      </c>
      <c r="AU260" s="17" t="s">
        <v>21</v>
      </c>
    </row>
    <row r="261" spans="2:65" s="12" customFormat="1" ht="10.199999999999999">
      <c r="B261" s="149"/>
      <c r="D261" s="145" t="s">
        <v>182</v>
      </c>
      <c r="E261" s="150" t="s">
        <v>44</v>
      </c>
      <c r="F261" s="151" t="s">
        <v>531</v>
      </c>
      <c r="H261" s="152">
        <v>19</v>
      </c>
      <c r="I261" s="153"/>
      <c r="L261" s="149"/>
      <c r="M261" s="154"/>
      <c r="T261" s="155"/>
      <c r="AT261" s="150" t="s">
        <v>182</v>
      </c>
      <c r="AU261" s="150" t="s">
        <v>21</v>
      </c>
      <c r="AV261" s="12" t="s">
        <v>21</v>
      </c>
      <c r="AW261" s="12" t="s">
        <v>42</v>
      </c>
      <c r="AX261" s="12" t="s">
        <v>90</v>
      </c>
      <c r="AY261" s="150" t="s">
        <v>168</v>
      </c>
    </row>
    <row r="262" spans="2:65" s="1" customFormat="1" ht="24.15" customHeight="1">
      <c r="B262" s="33"/>
      <c r="C262" s="132" t="s">
        <v>532</v>
      </c>
      <c r="D262" s="132" t="s">
        <v>171</v>
      </c>
      <c r="E262" s="133" t="s">
        <v>533</v>
      </c>
      <c r="F262" s="134" t="s">
        <v>534</v>
      </c>
      <c r="G262" s="135" t="s">
        <v>430</v>
      </c>
      <c r="H262" s="136">
        <v>14</v>
      </c>
      <c r="I262" s="137"/>
      <c r="J262" s="138">
        <f>ROUND(I262*H262,2)</f>
        <v>0</v>
      </c>
      <c r="K262" s="134" t="s">
        <v>254</v>
      </c>
      <c r="L262" s="33"/>
      <c r="M262" s="139" t="s">
        <v>44</v>
      </c>
      <c r="N262" s="140" t="s">
        <v>53</v>
      </c>
      <c r="P262" s="141">
        <f>O262*H262</f>
        <v>0</v>
      </c>
      <c r="Q262" s="141">
        <v>2.1158700000000001</v>
      </c>
      <c r="R262" s="141">
        <f>Q262*H262</f>
        <v>29.62218</v>
      </c>
      <c r="S262" s="141">
        <v>0</v>
      </c>
      <c r="T262" s="142">
        <f>S262*H262</f>
        <v>0</v>
      </c>
      <c r="AR262" s="143" t="s">
        <v>187</v>
      </c>
      <c r="AT262" s="143" t="s">
        <v>171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535</v>
      </c>
    </row>
    <row r="263" spans="2:65" s="1" customFormat="1" ht="10.199999999999999">
      <c r="B263" s="33"/>
      <c r="D263" s="160" t="s">
        <v>256</v>
      </c>
      <c r="F263" s="161" t="s">
        <v>536</v>
      </c>
      <c r="I263" s="147"/>
      <c r="L263" s="33"/>
      <c r="M263" s="148"/>
      <c r="T263" s="54"/>
      <c r="AT263" s="17" t="s">
        <v>256</v>
      </c>
      <c r="AU263" s="17" t="s">
        <v>21</v>
      </c>
    </row>
    <row r="264" spans="2:65" s="12" customFormat="1" ht="10.199999999999999">
      <c r="B264" s="149"/>
      <c r="D264" s="145" t="s">
        <v>182</v>
      </c>
      <c r="E264" s="150" t="s">
        <v>44</v>
      </c>
      <c r="F264" s="151" t="s">
        <v>328</v>
      </c>
      <c r="H264" s="152">
        <v>14</v>
      </c>
      <c r="I264" s="153"/>
      <c r="L264" s="149"/>
      <c r="M264" s="154"/>
      <c r="T264" s="155"/>
      <c r="AT264" s="150" t="s">
        <v>182</v>
      </c>
      <c r="AU264" s="150" t="s">
        <v>21</v>
      </c>
      <c r="AV264" s="12" t="s">
        <v>21</v>
      </c>
      <c r="AW264" s="12" t="s">
        <v>42</v>
      </c>
      <c r="AX264" s="12" t="s">
        <v>90</v>
      </c>
      <c r="AY264" s="150" t="s">
        <v>168</v>
      </c>
    </row>
    <row r="265" spans="2:65" s="1" customFormat="1" ht="16.5" customHeight="1">
      <c r="B265" s="33"/>
      <c r="C265" s="176" t="s">
        <v>537</v>
      </c>
      <c r="D265" s="176" t="s">
        <v>386</v>
      </c>
      <c r="E265" s="177" t="s">
        <v>538</v>
      </c>
      <c r="F265" s="178" t="s">
        <v>539</v>
      </c>
      <c r="G265" s="179" t="s">
        <v>430</v>
      </c>
      <c r="H265" s="180">
        <v>14.14</v>
      </c>
      <c r="I265" s="181"/>
      <c r="J265" s="182">
        <f>ROUND(I265*H265,2)</f>
        <v>0</v>
      </c>
      <c r="K265" s="178" t="s">
        <v>254</v>
      </c>
      <c r="L265" s="183"/>
      <c r="M265" s="184" t="s">
        <v>44</v>
      </c>
      <c r="N265" s="185" t="s">
        <v>53</v>
      </c>
      <c r="P265" s="141">
        <f>O265*H265</f>
        <v>0</v>
      </c>
      <c r="Q265" s="141">
        <v>0.58499999999999996</v>
      </c>
      <c r="R265" s="141">
        <f>Q265*H265</f>
        <v>8.2719000000000005</v>
      </c>
      <c r="S265" s="141">
        <v>0</v>
      </c>
      <c r="T265" s="142">
        <f>S265*H265</f>
        <v>0</v>
      </c>
      <c r="AR265" s="143" t="s">
        <v>204</v>
      </c>
      <c r="AT265" s="143" t="s">
        <v>386</v>
      </c>
      <c r="AU265" s="143" t="s">
        <v>21</v>
      </c>
      <c r="AY265" s="17" t="s">
        <v>168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90</v>
      </c>
      <c r="BK265" s="144">
        <f>ROUND(I265*H265,2)</f>
        <v>0</v>
      </c>
      <c r="BL265" s="17" t="s">
        <v>187</v>
      </c>
      <c r="BM265" s="143" t="s">
        <v>540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541</v>
      </c>
      <c r="H266" s="152">
        <v>14.14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90</v>
      </c>
      <c r="AY266" s="150" t="s">
        <v>168</v>
      </c>
    </row>
    <row r="267" spans="2:65" s="1" customFormat="1" ht="16.5" customHeight="1">
      <c r="B267" s="33"/>
      <c r="C267" s="176" t="s">
        <v>542</v>
      </c>
      <c r="D267" s="176" t="s">
        <v>386</v>
      </c>
      <c r="E267" s="177" t="s">
        <v>543</v>
      </c>
      <c r="F267" s="178" t="s">
        <v>544</v>
      </c>
      <c r="G267" s="179" t="s">
        <v>430</v>
      </c>
      <c r="H267" s="180">
        <v>12.12</v>
      </c>
      <c r="I267" s="181"/>
      <c r="J267" s="182">
        <f>ROUND(I267*H267,2)</f>
        <v>0</v>
      </c>
      <c r="K267" s="178" t="s">
        <v>254</v>
      </c>
      <c r="L267" s="183"/>
      <c r="M267" s="184" t="s">
        <v>44</v>
      </c>
      <c r="N267" s="185" t="s">
        <v>53</v>
      </c>
      <c r="P267" s="141">
        <f>O267*H267</f>
        <v>0</v>
      </c>
      <c r="Q267" s="141">
        <v>0.254</v>
      </c>
      <c r="R267" s="141">
        <f>Q267*H267</f>
        <v>3.0784799999999999</v>
      </c>
      <c r="S267" s="141">
        <v>0</v>
      </c>
      <c r="T267" s="142">
        <f>S267*H267</f>
        <v>0</v>
      </c>
      <c r="AR267" s="143" t="s">
        <v>204</v>
      </c>
      <c r="AT267" s="143" t="s">
        <v>386</v>
      </c>
      <c r="AU267" s="143" t="s">
        <v>21</v>
      </c>
      <c r="AY267" s="17" t="s">
        <v>168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90</v>
      </c>
      <c r="BK267" s="144">
        <f>ROUND(I267*H267,2)</f>
        <v>0</v>
      </c>
      <c r="BL267" s="17" t="s">
        <v>187</v>
      </c>
      <c r="BM267" s="143" t="s">
        <v>545</v>
      </c>
    </row>
    <row r="268" spans="2:65" s="12" customFormat="1" ht="10.199999999999999">
      <c r="B268" s="149"/>
      <c r="D268" s="145" t="s">
        <v>182</v>
      </c>
      <c r="E268" s="150" t="s">
        <v>44</v>
      </c>
      <c r="F268" s="151" t="s">
        <v>546</v>
      </c>
      <c r="H268" s="152">
        <v>12.12</v>
      </c>
      <c r="I268" s="153"/>
      <c r="L268" s="149"/>
      <c r="M268" s="154"/>
      <c r="T268" s="155"/>
      <c r="AT268" s="150" t="s">
        <v>182</v>
      </c>
      <c r="AU268" s="150" t="s">
        <v>21</v>
      </c>
      <c r="AV268" s="12" t="s">
        <v>21</v>
      </c>
      <c r="AW268" s="12" t="s">
        <v>42</v>
      </c>
      <c r="AX268" s="12" t="s">
        <v>90</v>
      </c>
      <c r="AY268" s="150" t="s">
        <v>168</v>
      </c>
    </row>
    <row r="269" spans="2:65" s="1" customFormat="1" ht="16.5" customHeight="1">
      <c r="B269" s="33"/>
      <c r="C269" s="176" t="s">
        <v>547</v>
      </c>
      <c r="D269" s="176" t="s">
        <v>386</v>
      </c>
      <c r="E269" s="177" t="s">
        <v>548</v>
      </c>
      <c r="F269" s="178" t="s">
        <v>549</v>
      </c>
      <c r="G269" s="179" t="s">
        <v>430</v>
      </c>
      <c r="H269" s="180">
        <v>10.1</v>
      </c>
      <c r="I269" s="181"/>
      <c r="J269" s="182">
        <f>ROUND(I269*H269,2)</f>
        <v>0</v>
      </c>
      <c r="K269" s="178" t="s">
        <v>254</v>
      </c>
      <c r="L269" s="183"/>
      <c r="M269" s="184" t="s">
        <v>44</v>
      </c>
      <c r="N269" s="185" t="s">
        <v>53</v>
      </c>
      <c r="P269" s="141">
        <f>O269*H269</f>
        <v>0</v>
      </c>
      <c r="Q269" s="141">
        <v>0.50600000000000001</v>
      </c>
      <c r="R269" s="141">
        <f>Q269*H269</f>
        <v>5.1105999999999998</v>
      </c>
      <c r="S269" s="141">
        <v>0</v>
      </c>
      <c r="T269" s="142">
        <f>S269*H269</f>
        <v>0</v>
      </c>
      <c r="AR269" s="143" t="s">
        <v>204</v>
      </c>
      <c r="AT269" s="143" t="s">
        <v>386</v>
      </c>
      <c r="AU269" s="143" t="s">
        <v>21</v>
      </c>
      <c r="AY269" s="17" t="s">
        <v>168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90</v>
      </c>
      <c r="BK269" s="144">
        <f>ROUND(I269*H269,2)</f>
        <v>0</v>
      </c>
      <c r="BL269" s="17" t="s">
        <v>187</v>
      </c>
      <c r="BM269" s="143" t="s">
        <v>550</v>
      </c>
    </row>
    <row r="270" spans="2:65" s="12" customFormat="1" ht="10.199999999999999">
      <c r="B270" s="149"/>
      <c r="D270" s="145" t="s">
        <v>182</v>
      </c>
      <c r="E270" s="150" t="s">
        <v>44</v>
      </c>
      <c r="F270" s="151" t="s">
        <v>551</v>
      </c>
      <c r="H270" s="152">
        <v>10.1</v>
      </c>
      <c r="I270" s="153"/>
      <c r="L270" s="149"/>
      <c r="M270" s="154"/>
      <c r="T270" s="155"/>
      <c r="AT270" s="150" t="s">
        <v>182</v>
      </c>
      <c r="AU270" s="150" t="s">
        <v>21</v>
      </c>
      <c r="AV270" s="12" t="s">
        <v>21</v>
      </c>
      <c r="AW270" s="12" t="s">
        <v>42</v>
      </c>
      <c r="AX270" s="12" t="s">
        <v>90</v>
      </c>
      <c r="AY270" s="150" t="s">
        <v>168</v>
      </c>
    </row>
    <row r="271" spans="2:65" s="1" customFormat="1" ht="16.5" customHeight="1">
      <c r="B271" s="33"/>
      <c r="C271" s="176" t="s">
        <v>552</v>
      </c>
      <c r="D271" s="176" t="s">
        <v>386</v>
      </c>
      <c r="E271" s="177" t="s">
        <v>553</v>
      </c>
      <c r="F271" s="178" t="s">
        <v>554</v>
      </c>
      <c r="G271" s="179" t="s">
        <v>430</v>
      </c>
      <c r="H271" s="180">
        <v>4.04</v>
      </c>
      <c r="I271" s="181"/>
      <c r="J271" s="182">
        <f>ROUND(I271*H271,2)</f>
        <v>0</v>
      </c>
      <c r="K271" s="178" t="s">
        <v>254</v>
      </c>
      <c r="L271" s="183"/>
      <c r="M271" s="184" t="s">
        <v>44</v>
      </c>
      <c r="N271" s="185" t="s">
        <v>53</v>
      </c>
      <c r="P271" s="141">
        <f>O271*H271</f>
        <v>0</v>
      </c>
      <c r="Q271" s="141">
        <v>1.0129999999999999</v>
      </c>
      <c r="R271" s="141">
        <f>Q271*H271</f>
        <v>4.0925199999999995</v>
      </c>
      <c r="S271" s="141">
        <v>0</v>
      </c>
      <c r="T271" s="142">
        <f>S271*H271</f>
        <v>0</v>
      </c>
      <c r="AR271" s="143" t="s">
        <v>204</v>
      </c>
      <c r="AT271" s="143" t="s">
        <v>386</v>
      </c>
      <c r="AU271" s="143" t="s">
        <v>21</v>
      </c>
      <c r="AY271" s="17" t="s">
        <v>168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7" t="s">
        <v>90</v>
      </c>
      <c r="BK271" s="144">
        <f>ROUND(I271*H271,2)</f>
        <v>0</v>
      </c>
      <c r="BL271" s="17" t="s">
        <v>187</v>
      </c>
      <c r="BM271" s="143" t="s">
        <v>555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452</v>
      </c>
      <c r="H272" s="152">
        <v>4.04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90</v>
      </c>
      <c r="AY272" s="150" t="s">
        <v>168</v>
      </c>
    </row>
    <row r="273" spans="2:65" s="1" customFormat="1" ht="16.5" customHeight="1">
      <c r="B273" s="33"/>
      <c r="C273" s="176" t="s">
        <v>556</v>
      </c>
      <c r="D273" s="176" t="s">
        <v>386</v>
      </c>
      <c r="E273" s="177" t="s">
        <v>557</v>
      </c>
      <c r="F273" s="178" t="s">
        <v>558</v>
      </c>
      <c r="G273" s="179" t="s">
        <v>430</v>
      </c>
      <c r="H273" s="180">
        <v>40</v>
      </c>
      <c r="I273" s="181"/>
      <c r="J273" s="182">
        <f>ROUND(I273*H273,2)</f>
        <v>0</v>
      </c>
      <c r="K273" s="178" t="s">
        <v>254</v>
      </c>
      <c r="L273" s="183"/>
      <c r="M273" s="184" t="s">
        <v>44</v>
      </c>
      <c r="N273" s="185" t="s">
        <v>53</v>
      </c>
      <c r="P273" s="141">
        <f>O273*H273</f>
        <v>0</v>
      </c>
      <c r="Q273" s="141">
        <v>2E-3</v>
      </c>
      <c r="R273" s="141">
        <f>Q273*H273</f>
        <v>0.08</v>
      </c>
      <c r="S273" s="141">
        <v>0</v>
      </c>
      <c r="T273" s="142">
        <f>S273*H273</f>
        <v>0</v>
      </c>
      <c r="AR273" s="143" t="s">
        <v>204</v>
      </c>
      <c r="AT273" s="143" t="s">
        <v>386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559</v>
      </c>
    </row>
    <row r="274" spans="2:65" s="12" customFormat="1" ht="10.199999999999999">
      <c r="B274" s="149"/>
      <c r="D274" s="145" t="s">
        <v>182</v>
      </c>
      <c r="E274" s="150" t="s">
        <v>44</v>
      </c>
      <c r="F274" s="151" t="s">
        <v>486</v>
      </c>
      <c r="H274" s="152">
        <v>40</v>
      </c>
      <c r="I274" s="153"/>
      <c r="L274" s="149"/>
      <c r="M274" s="154"/>
      <c r="T274" s="155"/>
      <c r="AT274" s="150" t="s">
        <v>182</v>
      </c>
      <c r="AU274" s="150" t="s">
        <v>21</v>
      </c>
      <c r="AV274" s="12" t="s">
        <v>21</v>
      </c>
      <c r="AW274" s="12" t="s">
        <v>42</v>
      </c>
      <c r="AX274" s="12" t="s">
        <v>90</v>
      </c>
      <c r="AY274" s="150" t="s">
        <v>168</v>
      </c>
    </row>
    <row r="275" spans="2:65" s="1" customFormat="1" ht="16.5" customHeight="1">
      <c r="B275" s="33"/>
      <c r="C275" s="176" t="s">
        <v>560</v>
      </c>
      <c r="D275" s="176" t="s">
        <v>386</v>
      </c>
      <c r="E275" s="177" t="s">
        <v>561</v>
      </c>
      <c r="F275" s="178" t="s">
        <v>562</v>
      </c>
      <c r="G275" s="179" t="s">
        <v>430</v>
      </c>
      <c r="H275" s="180">
        <v>14.14</v>
      </c>
      <c r="I275" s="181"/>
      <c r="J275" s="182">
        <f>ROUND(I275*H275,2)</f>
        <v>0</v>
      </c>
      <c r="K275" s="178" t="s">
        <v>254</v>
      </c>
      <c r="L275" s="183"/>
      <c r="M275" s="184" t="s">
        <v>44</v>
      </c>
      <c r="N275" s="185" t="s">
        <v>53</v>
      </c>
      <c r="P275" s="141">
        <f>O275*H275</f>
        <v>0</v>
      </c>
      <c r="Q275" s="141">
        <v>1.27</v>
      </c>
      <c r="R275" s="141">
        <f>Q275*H275</f>
        <v>17.957800000000002</v>
      </c>
      <c r="S275" s="141">
        <v>0</v>
      </c>
      <c r="T275" s="142">
        <f>S275*H275</f>
        <v>0</v>
      </c>
      <c r="AR275" s="143" t="s">
        <v>204</v>
      </c>
      <c r="AT275" s="143" t="s">
        <v>386</v>
      </c>
      <c r="AU275" s="143" t="s">
        <v>21</v>
      </c>
      <c r="AY275" s="17" t="s">
        <v>168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7" t="s">
        <v>90</v>
      </c>
      <c r="BK275" s="144">
        <f>ROUND(I275*H275,2)</f>
        <v>0</v>
      </c>
      <c r="BL275" s="17" t="s">
        <v>187</v>
      </c>
      <c r="BM275" s="143" t="s">
        <v>563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541</v>
      </c>
      <c r="H276" s="152">
        <v>14.14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90</v>
      </c>
      <c r="AY276" s="150" t="s">
        <v>168</v>
      </c>
    </row>
    <row r="277" spans="2:65" s="1" customFormat="1" ht="24.15" customHeight="1">
      <c r="B277" s="33"/>
      <c r="C277" s="132" t="s">
        <v>564</v>
      </c>
      <c r="D277" s="132" t="s">
        <v>171</v>
      </c>
      <c r="E277" s="133" t="s">
        <v>565</v>
      </c>
      <c r="F277" s="134" t="s">
        <v>566</v>
      </c>
      <c r="G277" s="135" t="s">
        <v>430</v>
      </c>
      <c r="H277" s="136">
        <v>14</v>
      </c>
      <c r="I277" s="137"/>
      <c r="J277" s="138">
        <f>ROUND(I277*H277,2)</f>
        <v>0</v>
      </c>
      <c r="K277" s="134" t="s">
        <v>254</v>
      </c>
      <c r="L277" s="33"/>
      <c r="M277" s="139" t="s">
        <v>44</v>
      </c>
      <c r="N277" s="140" t="s">
        <v>53</v>
      </c>
      <c r="P277" s="141">
        <f>O277*H277</f>
        <v>0</v>
      </c>
      <c r="Q277" s="141">
        <v>9.8000000000000004E-2</v>
      </c>
      <c r="R277" s="141">
        <f>Q277*H277</f>
        <v>1.3720000000000001</v>
      </c>
      <c r="S277" s="141">
        <v>0</v>
      </c>
      <c r="T277" s="142">
        <f>S277*H277</f>
        <v>0</v>
      </c>
      <c r="AR277" s="143" t="s">
        <v>187</v>
      </c>
      <c r="AT277" s="143" t="s">
        <v>171</v>
      </c>
      <c r="AU277" s="143" t="s">
        <v>21</v>
      </c>
      <c r="AY277" s="17" t="s">
        <v>168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90</v>
      </c>
      <c r="BK277" s="144">
        <f>ROUND(I277*H277,2)</f>
        <v>0</v>
      </c>
      <c r="BL277" s="17" t="s">
        <v>187</v>
      </c>
      <c r="BM277" s="143" t="s">
        <v>567</v>
      </c>
    </row>
    <row r="278" spans="2:65" s="1" customFormat="1" ht="10.199999999999999">
      <c r="B278" s="33"/>
      <c r="D278" s="160" t="s">
        <v>256</v>
      </c>
      <c r="F278" s="161" t="s">
        <v>568</v>
      </c>
      <c r="I278" s="147"/>
      <c r="L278" s="33"/>
      <c r="M278" s="148"/>
      <c r="T278" s="54"/>
      <c r="AT278" s="17" t="s">
        <v>256</v>
      </c>
      <c r="AU278" s="17" t="s">
        <v>21</v>
      </c>
    </row>
    <row r="279" spans="2:65" s="12" customFormat="1" ht="10.199999999999999">
      <c r="B279" s="149"/>
      <c r="D279" s="145" t="s">
        <v>182</v>
      </c>
      <c r="E279" s="150" t="s">
        <v>44</v>
      </c>
      <c r="F279" s="151" t="s">
        <v>328</v>
      </c>
      <c r="H279" s="152">
        <v>14</v>
      </c>
      <c r="I279" s="153"/>
      <c r="L279" s="149"/>
      <c r="M279" s="154"/>
      <c r="T279" s="155"/>
      <c r="AT279" s="150" t="s">
        <v>182</v>
      </c>
      <c r="AU279" s="150" t="s">
        <v>21</v>
      </c>
      <c r="AV279" s="12" t="s">
        <v>21</v>
      </c>
      <c r="AW279" s="12" t="s">
        <v>42</v>
      </c>
      <c r="AX279" s="12" t="s">
        <v>90</v>
      </c>
      <c r="AY279" s="150" t="s">
        <v>168</v>
      </c>
    </row>
    <row r="280" spans="2:65" s="1" customFormat="1" ht="24.15" customHeight="1">
      <c r="B280" s="33"/>
      <c r="C280" s="176" t="s">
        <v>569</v>
      </c>
      <c r="D280" s="176" t="s">
        <v>386</v>
      </c>
      <c r="E280" s="177" t="s">
        <v>570</v>
      </c>
      <c r="F280" s="178" t="s">
        <v>571</v>
      </c>
      <c r="G280" s="179" t="s">
        <v>430</v>
      </c>
      <c r="H280" s="180">
        <v>14</v>
      </c>
      <c r="I280" s="181"/>
      <c r="J280" s="182">
        <f>ROUND(I280*H280,2)</f>
        <v>0</v>
      </c>
      <c r="K280" s="178" t="s">
        <v>254</v>
      </c>
      <c r="L280" s="183"/>
      <c r="M280" s="184" t="s">
        <v>44</v>
      </c>
      <c r="N280" s="185" t="s">
        <v>53</v>
      </c>
      <c r="P280" s="141">
        <f>O280*H280</f>
        <v>0</v>
      </c>
      <c r="Q280" s="141">
        <v>0.113</v>
      </c>
      <c r="R280" s="141">
        <f>Q280*H280</f>
        <v>1.5820000000000001</v>
      </c>
      <c r="S280" s="141">
        <v>0</v>
      </c>
      <c r="T280" s="142">
        <f>S280*H280</f>
        <v>0</v>
      </c>
      <c r="AR280" s="143" t="s">
        <v>204</v>
      </c>
      <c r="AT280" s="143" t="s">
        <v>386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572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328</v>
      </c>
      <c r="H281" s="152">
        <v>14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16.5" customHeight="1">
      <c r="B282" s="33"/>
      <c r="C282" s="132" t="s">
        <v>573</v>
      </c>
      <c r="D282" s="132" t="s">
        <v>171</v>
      </c>
      <c r="E282" s="133" t="s">
        <v>574</v>
      </c>
      <c r="F282" s="134" t="s">
        <v>575</v>
      </c>
      <c r="G282" s="135" t="s">
        <v>267</v>
      </c>
      <c r="H282" s="136">
        <v>203.5</v>
      </c>
      <c r="I282" s="137"/>
      <c r="J282" s="138">
        <f>ROUND(I282*H282,2)</f>
        <v>0</v>
      </c>
      <c r="K282" s="134" t="s">
        <v>254</v>
      </c>
      <c r="L282" s="33"/>
      <c r="M282" s="139" t="s">
        <v>44</v>
      </c>
      <c r="N282" s="140" t="s">
        <v>53</v>
      </c>
      <c r="P282" s="141">
        <f>O282*H282</f>
        <v>0</v>
      </c>
      <c r="Q282" s="141">
        <v>6.9999999999999994E-5</v>
      </c>
      <c r="R282" s="141">
        <f>Q282*H282</f>
        <v>1.4244999999999999E-2</v>
      </c>
      <c r="S282" s="141">
        <v>0</v>
      </c>
      <c r="T282" s="142">
        <f>S282*H282</f>
        <v>0</v>
      </c>
      <c r="AR282" s="143" t="s">
        <v>187</v>
      </c>
      <c r="AT282" s="143" t="s">
        <v>171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576</v>
      </c>
    </row>
    <row r="283" spans="2:65" s="1" customFormat="1" ht="10.199999999999999">
      <c r="B283" s="33"/>
      <c r="D283" s="160" t="s">
        <v>256</v>
      </c>
      <c r="F283" s="161" t="s">
        <v>577</v>
      </c>
      <c r="I283" s="147"/>
      <c r="L283" s="33"/>
      <c r="M283" s="148"/>
      <c r="T283" s="54"/>
      <c r="AT283" s="17" t="s">
        <v>256</v>
      </c>
      <c r="AU283" s="17" t="s">
        <v>21</v>
      </c>
    </row>
    <row r="284" spans="2:65" s="12" customFormat="1" ht="10.199999999999999">
      <c r="B284" s="149"/>
      <c r="D284" s="145" t="s">
        <v>182</v>
      </c>
      <c r="E284" s="150" t="s">
        <v>44</v>
      </c>
      <c r="F284" s="151" t="s">
        <v>485</v>
      </c>
      <c r="H284" s="152">
        <v>203.5</v>
      </c>
      <c r="I284" s="153"/>
      <c r="L284" s="149"/>
      <c r="M284" s="154"/>
      <c r="T284" s="155"/>
      <c r="AT284" s="150" t="s">
        <v>182</v>
      </c>
      <c r="AU284" s="150" t="s">
        <v>21</v>
      </c>
      <c r="AV284" s="12" t="s">
        <v>21</v>
      </c>
      <c r="AW284" s="12" t="s">
        <v>42</v>
      </c>
      <c r="AX284" s="12" t="s">
        <v>90</v>
      </c>
      <c r="AY284" s="150" t="s">
        <v>168</v>
      </c>
    </row>
    <row r="285" spans="2:65" s="1" customFormat="1" ht="16.5" customHeight="1">
      <c r="B285" s="33"/>
      <c r="C285" s="132" t="s">
        <v>578</v>
      </c>
      <c r="D285" s="132" t="s">
        <v>171</v>
      </c>
      <c r="E285" s="133" t="s">
        <v>579</v>
      </c>
      <c r="F285" s="134" t="s">
        <v>580</v>
      </c>
      <c r="G285" s="135" t="s">
        <v>267</v>
      </c>
      <c r="H285" s="136">
        <v>653.67999999999995</v>
      </c>
      <c r="I285" s="137"/>
      <c r="J285" s="138">
        <f>ROUND(I285*H285,2)</f>
        <v>0</v>
      </c>
      <c r="K285" s="134" t="s">
        <v>254</v>
      </c>
      <c r="L285" s="33"/>
      <c r="M285" s="139" t="s">
        <v>44</v>
      </c>
      <c r="N285" s="140" t="s">
        <v>53</v>
      </c>
      <c r="P285" s="141">
        <f>O285*H285</f>
        <v>0</v>
      </c>
      <c r="Q285" s="141">
        <v>1.2999999999999999E-4</v>
      </c>
      <c r="R285" s="141">
        <f>Q285*H285</f>
        <v>8.4978399999999982E-2</v>
      </c>
      <c r="S285" s="141">
        <v>0</v>
      </c>
      <c r="T285" s="142">
        <f>S285*H285</f>
        <v>0</v>
      </c>
      <c r="AR285" s="143" t="s">
        <v>187</v>
      </c>
      <c r="AT285" s="143" t="s">
        <v>171</v>
      </c>
      <c r="AU285" s="143" t="s">
        <v>21</v>
      </c>
      <c r="AY285" s="17" t="s">
        <v>168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90</v>
      </c>
      <c r="BK285" s="144">
        <f>ROUND(I285*H285,2)</f>
        <v>0</v>
      </c>
      <c r="BL285" s="17" t="s">
        <v>187</v>
      </c>
      <c r="BM285" s="143" t="s">
        <v>581</v>
      </c>
    </row>
    <row r="286" spans="2:65" s="1" customFormat="1" ht="10.199999999999999">
      <c r="B286" s="33"/>
      <c r="D286" s="160" t="s">
        <v>256</v>
      </c>
      <c r="F286" s="161" t="s">
        <v>582</v>
      </c>
      <c r="I286" s="147"/>
      <c r="L286" s="33"/>
      <c r="M286" s="148"/>
      <c r="T286" s="54"/>
      <c r="AT286" s="17" t="s">
        <v>256</v>
      </c>
      <c r="AU286" s="17" t="s">
        <v>21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413</v>
      </c>
      <c r="H287" s="152">
        <v>653.67999999999995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1" customFormat="1" ht="22.8" customHeight="1">
      <c r="B288" s="120"/>
      <c r="D288" s="121" t="s">
        <v>81</v>
      </c>
      <c r="E288" s="130" t="s">
        <v>208</v>
      </c>
      <c r="F288" s="130" t="s">
        <v>583</v>
      </c>
      <c r="I288" s="123"/>
      <c r="J288" s="131">
        <f>BK288</f>
        <v>0</v>
      </c>
      <c r="L288" s="120"/>
      <c r="M288" s="125"/>
      <c r="P288" s="126">
        <f>SUM(P289:P294)</f>
        <v>0</v>
      </c>
      <c r="R288" s="126">
        <f>SUM(R289:R294)</f>
        <v>0</v>
      </c>
      <c r="T288" s="127">
        <f>SUM(T289:T294)</f>
        <v>0</v>
      </c>
      <c r="AR288" s="121" t="s">
        <v>90</v>
      </c>
      <c r="AT288" s="128" t="s">
        <v>81</v>
      </c>
      <c r="AU288" s="128" t="s">
        <v>90</v>
      </c>
      <c r="AY288" s="121" t="s">
        <v>168</v>
      </c>
      <c r="BK288" s="129">
        <f>SUM(BK289:BK294)</f>
        <v>0</v>
      </c>
    </row>
    <row r="289" spans="2:65" s="1" customFormat="1" ht="37.799999999999997" customHeight="1">
      <c r="B289" s="33"/>
      <c r="C289" s="132" t="s">
        <v>584</v>
      </c>
      <c r="D289" s="132" t="s">
        <v>171</v>
      </c>
      <c r="E289" s="133" t="s">
        <v>585</v>
      </c>
      <c r="F289" s="134" t="s">
        <v>586</v>
      </c>
      <c r="G289" s="135" t="s">
        <v>267</v>
      </c>
      <c r="H289" s="136">
        <v>12</v>
      </c>
      <c r="I289" s="137"/>
      <c r="J289" s="138">
        <f>ROUND(I289*H289,2)</f>
        <v>0</v>
      </c>
      <c r="K289" s="134" t="s">
        <v>254</v>
      </c>
      <c r="L289" s="33"/>
      <c r="M289" s="139" t="s">
        <v>44</v>
      </c>
      <c r="N289" s="140" t="s">
        <v>53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187</v>
      </c>
      <c r="AT289" s="143" t="s">
        <v>171</v>
      </c>
      <c r="AU289" s="143" t="s">
        <v>21</v>
      </c>
      <c r="AY289" s="17" t="s">
        <v>168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90</v>
      </c>
      <c r="BK289" s="144">
        <f>ROUND(I289*H289,2)</f>
        <v>0</v>
      </c>
      <c r="BL289" s="17" t="s">
        <v>187</v>
      </c>
      <c r="BM289" s="143" t="s">
        <v>587</v>
      </c>
    </row>
    <row r="290" spans="2:65" s="1" customFormat="1" ht="10.199999999999999">
      <c r="B290" s="33"/>
      <c r="D290" s="160" t="s">
        <v>256</v>
      </c>
      <c r="F290" s="161" t="s">
        <v>588</v>
      </c>
      <c r="I290" s="147"/>
      <c r="L290" s="33"/>
      <c r="M290" s="148"/>
      <c r="T290" s="54"/>
      <c r="AT290" s="17" t="s">
        <v>256</v>
      </c>
      <c r="AU290" s="17" t="s">
        <v>21</v>
      </c>
    </row>
    <row r="291" spans="2:65" s="12" customFormat="1" ht="10.199999999999999">
      <c r="B291" s="149"/>
      <c r="D291" s="145" t="s">
        <v>182</v>
      </c>
      <c r="E291" s="150" t="s">
        <v>44</v>
      </c>
      <c r="F291" s="151" t="s">
        <v>8</v>
      </c>
      <c r="H291" s="152">
        <v>12</v>
      </c>
      <c r="I291" s="153"/>
      <c r="L291" s="149"/>
      <c r="M291" s="154"/>
      <c r="T291" s="155"/>
      <c r="AT291" s="150" t="s">
        <v>182</v>
      </c>
      <c r="AU291" s="150" t="s">
        <v>21</v>
      </c>
      <c r="AV291" s="12" t="s">
        <v>21</v>
      </c>
      <c r="AW291" s="12" t="s">
        <v>42</v>
      </c>
      <c r="AX291" s="12" t="s">
        <v>90</v>
      </c>
      <c r="AY291" s="150" t="s">
        <v>168</v>
      </c>
    </row>
    <row r="292" spans="2:65" s="1" customFormat="1" ht="37.799999999999997" customHeight="1">
      <c r="B292" s="33"/>
      <c r="C292" s="132" t="s">
        <v>589</v>
      </c>
      <c r="D292" s="132" t="s">
        <v>171</v>
      </c>
      <c r="E292" s="133" t="s">
        <v>590</v>
      </c>
      <c r="F292" s="134" t="s">
        <v>591</v>
      </c>
      <c r="G292" s="135" t="s">
        <v>253</v>
      </c>
      <c r="H292" s="136">
        <v>6.5</v>
      </c>
      <c r="I292" s="137"/>
      <c r="J292" s="138">
        <f>ROUND(I292*H292,2)</f>
        <v>0</v>
      </c>
      <c r="K292" s="134" t="s">
        <v>254</v>
      </c>
      <c r="L292" s="33"/>
      <c r="M292" s="139" t="s">
        <v>44</v>
      </c>
      <c r="N292" s="140" t="s">
        <v>53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187</v>
      </c>
      <c r="AT292" s="143" t="s">
        <v>171</v>
      </c>
      <c r="AU292" s="143" t="s">
        <v>21</v>
      </c>
      <c r="AY292" s="17" t="s">
        <v>168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90</v>
      </c>
      <c r="BK292" s="144">
        <f>ROUND(I292*H292,2)</f>
        <v>0</v>
      </c>
      <c r="BL292" s="17" t="s">
        <v>187</v>
      </c>
      <c r="BM292" s="143" t="s">
        <v>592</v>
      </c>
    </row>
    <row r="293" spans="2:65" s="1" customFormat="1" ht="10.199999999999999">
      <c r="B293" s="33"/>
      <c r="D293" s="160" t="s">
        <v>256</v>
      </c>
      <c r="F293" s="161" t="s">
        <v>593</v>
      </c>
      <c r="I293" s="147"/>
      <c r="L293" s="33"/>
      <c r="M293" s="148"/>
      <c r="T293" s="54"/>
      <c r="AT293" s="17" t="s">
        <v>256</v>
      </c>
      <c r="AU293" s="17" t="s">
        <v>21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258</v>
      </c>
      <c r="H294" s="152">
        <v>6.5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1" customFormat="1" ht="22.8" customHeight="1">
      <c r="B295" s="120"/>
      <c r="D295" s="121" t="s">
        <v>81</v>
      </c>
      <c r="E295" s="130" t="s">
        <v>594</v>
      </c>
      <c r="F295" s="130" t="s">
        <v>595</v>
      </c>
      <c r="I295" s="123"/>
      <c r="J295" s="131">
        <f>BK295</f>
        <v>0</v>
      </c>
      <c r="L295" s="120"/>
      <c r="M295" s="125"/>
      <c r="P295" s="126">
        <f>SUM(P296:P305)</f>
        <v>0</v>
      </c>
      <c r="R295" s="126">
        <f>SUM(R296:R305)</f>
        <v>0</v>
      </c>
      <c r="T295" s="127">
        <f>SUM(T296:T305)</f>
        <v>0</v>
      </c>
      <c r="AR295" s="121" t="s">
        <v>90</v>
      </c>
      <c r="AT295" s="128" t="s">
        <v>81</v>
      </c>
      <c r="AU295" s="128" t="s">
        <v>90</v>
      </c>
      <c r="AY295" s="121" t="s">
        <v>168</v>
      </c>
      <c r="BK295" s="129">
        <f>SUM(BK296:BK305)</f>
        <v>0</v>
      </c>
    </row>
    <row r="296" spans="2:65" s="1" customFormat="1" ht="24.15" customHeight="1">
      <c r="B296" s="33"/>
      <c r="C296" s="132" t="s">
        <v>596</v>
      </c>
      <c r="D296" s="132" t="s">
        <v>171</v>
      </c>
      <c r="E296" s="133" t="s">
        <v>597</v>
      </c>
      <c r="F296" s="134" t="s">
        <v>598</v>
      </c>
      <c r="G296" s="135" t="s">
        <v>365</v>
      </c>
      <c r="H296" s="136">
        <v>1.1850000000000001</v>
      </c>
      <c r="I296" s="137"/>
      <c r="J296" s="138">
        <f>ROUND(I296*H296,2)</f>
        <v>0</v>
      </c>
      <c r="K296" s="134" t="s">
        <v>254</v>
      </c>
      <c r="L296" s="33"/>
      <c r="M296" s="139" t="s">
        <v>44</v>
      </c>
      <c r="N296" s="140" t="s">
        <v>53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187</v>
      </c>
      <c r="AT296" s="143" t="s">
        <v>171</v>
      </c>
      <c r="AU296" s="143" t="s">
        <v>21</v>
      </c>
      <c r="AY296" s="17" t="s">
        <v>168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7" t="s">
        <v>90</v>
      </c>
      <c r="BK296" s="144">
        <f>ROUND(I296*H296,2)</f>
        <v>0</v>
      </c>
      <c r="BL296" s="17" t="s">
        <v>187</v>
      </c>
      <c r="BM296" s="143" t="s">
        <v>599</v>
      </c>
    </row>
    <row r="297" spans="2:65" s="1" customFormat="1" ht="10.199999999999999">
      <c r="B297" s="33"/>
      <c r="D297" s="160" t="s">
        <v>256</v>
      </c>
      <c r="F297" s="161" t="s">
        <v>600</v>
      </c>
      <c r="I297" s="147"/>
      <c r="L297" s="33"/>
      <c r="M297" s="148"/>
      <c r="T297" s="54"/>
      <c r="AT297" s="17" t="s">
        <v>256</v>
      </c>
      <c r="AU297" s="17" t="s">
        <v>21</v>
      </c>
    </row>
    <row r="298" spans="2:65" s="12" customFormat="1" ht="10.199999999999999">
      <c r="B298" s="149"/>
      <c r="D298" s="145" t="s">
        <v>182</v>
      </c>
      <c r="E298" s="150" t="s">
        <v>44</v>
      </c>
      <c r="F298" s="151" t="s">
        <v>601</v>
      </c>
      <c r="H298" s="152">
        <v>1.1850000000000001</v>
      </c>
      <c r="I298" s="153"/>
      <c r="L298" s="149"/>
      <c r="M298" s="154"/>
      <c r="T298" s="155"/>
      <c r="AT298" s="150" t="s">
        <v>182</v>
      </c>
      <c r="AU298" s="150" t="s">
        <v>21</v>
      </c>
      <c r="AV298" s="12" t="s">
        <v>21</v>
      </c>
      <c r="AW298" s="12" t="s">
        <v>42</v>
      </c>
      <c r="AX298" s="12" t="s">
        <v>90</v>
      </c>
      <c r="AY298" s="150" t="s">
        <v>168</v>
      </c>
    </row>
    <row r="299" spans="2:65" s="1" customFormat="1" ht="24.15" customHeight="1">
      <c r="B299" s="33"/>
      <c r="C299" s="132" t="s">
        <v>602</v>
      </c>
      <c r="D299" s="132" t="s">
        <v>171</v>
      </c>
      <c r="E299" s="133" t="s">
        <v>603</v>
      </c>
      <c r="F299" s="134" t="s">
        <v>604</v>
      </c>
      <c r="G299" s="135" t="s">
        <v>365</v>
      </c>
      <c r="H299" s="136">
        <v>4.74</v>
      </c>
      <c r="I299" s="137"/>
      <c r="J299" s="138">
        <f>ROUND(I299*H299,2)</f>
        <v>0</v>
      </c>
      <c r="K299" s="134" t="s">
        <v>254</v>
      </c>
      <c r="L299" s="33"/>
      <c r="M299" s="139" t="s">
        <v>44</v>
      </c>
      <c r="N299" s="140" t="s">
        <v>53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187</v>
      </c>
      <c r="AT299" s="143" t="s">
        <v>171</v>
      </c>
      <c r="AU299" s="143" t="s">
        <v>21</v>
      </c>
      <c r="AY299" s="17" t="s">
        <v>168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7" t="s">
        <v>90</v>
      </c>
      <c r="BK299" s="144">
        <f>ROUND(I299*H299,2)</f>
        <v>0</v>
      </c>
      <c r="BL299" s="17" t="s">
        <v>187</v>
      </c>
      <c r="BM299" s="143" t="s">
        <v>605</v>
      </c>
    </row>
    <row r="300" spans="2:65" s="1" customFormat="1" ht="10.199999999999999">
      <c r="B300" s="33"/>
      <c r="D300" s="160" t="s">
        <v>256</v>
      </c>
      <c r="F300" s="161" t="s">
        <v>606</v>
      </c>
      <c r="I300" s="147"/>
      <c r="L300" s="33"/>
      <c r="M300" s="148"/>
      <c r="T300" s="54"/>
      <c r="AT300" s="17" t="s">
        <v>256</v>
      </c>
      <c r="AU300" s="17" t="s">
        <v>21</v>
      </c>
    </row>
    <row r="301" spans="2:65" s="12" customFormat="1" ht="10.199999999999999">
      <c r="B301" s="149"/>
      <c r="D301" s="145" t="s">
        <v>182</v>
      </c>
      <c r="E301" s="150" t="s">
        <v>44</v>
      </c>
      <c r="F301" s="151" t="s">
        <v>601</v>
      </c>
      <c r="H301" s="152">
        <v>1.1850000000000001</v>
      </c>
      <c r="I301" s="153"/>
      <c r="L301" s="149"/>
      <c r="M301" s="154"/>
      <c r="T301" s="155"/>
      <c r="AT301" s="150" t="s">
        <v>182</v>
      </c>
      <c r="AU301" s="150" t="s">
        <v>21</v>
      </c>
      <c r="AV301" s="12" t="s">
        <v>21</v>
      </c>
      <c r="AW301" s="12" t="s">
        <v>42</v>
      </c>
      <c r="AX301" s="12" t="s">
        <v>90</v>
      </c>
      <c r="AY301" s="150" t="s">
        <v>168</v>
      </c>
    </row>
    <row r="302" spans="2:65" s="12" customFormat="1" ht="10.199999999999999">
      <c r="B302" s="149"/>
      <c r="D302" s="145" t="s">
        <v>182</v>
      </c>
      <c r="F302" s="151" t="s">
        <v>607</v>
      </c>
      <c r="H302" s="152">
        <v>4.74</v>
      </c>
      <c r="I302" s="153"/>
      <c r="L302" s="149"/>
      <c r="M302" s="154"/>
      <c r="T302" s="155"/>
      <c r="AT302" s="150" t="s">
        <v>182</v>
      </c>
      <c r="AU302" s="150" t="s">
        <v>21</v>
      </c>
      <c r="AV302" s="12" t="s">
        <v>21</v>
      </c>
      <c r="AW302" s="12" t="s">
        <v>4</v>
      </c>
      <c r="AX302" s="12" t="s">
        <v>90</v>
      </c>
      <c r="AY302" s="150" t="s">
        <v>168</v>
      </c>
    </row>
    <row r="303" spans="2:65" s="1" customFormat="1" ht="24.15" customHeight="1">
      <c r="B303" s="33"/>
      <c r="C303" s="132" t="s">
        <v>608</v>
      </c>
      <c r="D303" s="132" t="s">
        <v>171</v>
      </c>
      <c r="E303" s="133" t="s">
        <v>609</v>
      </c>
      <c r="F303" s="134" t="s">
        <v>364</v>
      </c>
      <c r="G303" s="135" t="s">
        <v>365</v>
      </c>
      <c r="H303" s="136">
        <v>1.1850000000000001</v>
      </c>
      <c r="I303" s="137"/>
      <c r="J303" s="138">
        <f>ROUND(I303*H303,2)</f>
        <v>0</v>
      </c>
      <c r="K303" s="134" t="s">
        <v>254</v>
      </c>
      <c r="L303" s="33"/>
      <c r="M303" s="139" t="s">
        <v>44</v>
      </c>
      <c r="N303" s="140" t="s">
        <v>53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187</v>
      </c>
      <c r="AT303" s="143" t="s">
        <v>171</v>
      </c>
      <c r="AU303" s="143" t="s">
        <v>21</v>
      </c>
      <c r="AY303" s="17" t="s">
        <v>168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90</v>
      </c>
      <c r="BK303" s="144">
        <f>ROUND(I303*H303,2)</f>
        <v>0</v>
      </c>
      <c r="BL303" s="17" t="s">
        <v>187</v>
      </c>
      <c r="BM303" s="143" t="s">
        <v>610</v>
      </c>
    </row>
    <row r="304" spans="2:65" s="1" customFormat="1" ht="10.199999999999999">
      <c r="B304" s="33"/>
      <c r="D304" s="160" t="s">
        <v>256</v>
      </c>
      <c r="F304" s="161" t="s">
        <v>611</v>
      </c>
      <c r="I304" s="147"/>
      <c r="L304" s="33"/>
      <c r="M304" s="148"/>
      <c r="T304" s="54"/>
      <c r="AT304" s="17" t="s">
        <v>256</v>
      </c>
      <c r="AU304" s="17" t="s">
        <v>21</v>
      </c>
    </row>
    <row r="305" spans="2:65" s="12" customFormat="1" ht="10.199999999999999">
      <c r="B305" s="149"/>
      <c r="D305" s="145" t="s">
        <v>182</v>
      </c>
      <c r="E305" s="150" t="s">
        <v>44</v>
      </c>
      <c r="F305" s="151" t="s">
        <v>601</v>
      </c>
      <c r="H305" s="152">
        <v>1.1850000000000001</v>
      </c>
      <c r="I305" s="153"/>
      <c r="L305" s="149"/>
      <c r="M305" s="154"/>
      <c r="T305" s="155"/>
      <c r="AT305" s="150" t="s">
        <v>182</v>
      </c>
      <c r="AU305" s="150" t="s">
        <v>21</v>
      </c>
      <c r="AV305" s="12" t="s">
        <v>21</v>
      </c>
      <c r="AW305" s="12" t="s">
        <v>42</v>
      </c>
      <c r="AX305" s="12" t="s">
        <v>90</v>
      </c>
      <c r="AY305" s="150" t="s">
        <v>168</v>
      </c>
    </row>
    <row r="306" spans="2:65" s="11" customFormat="1" ht="22.8" customHeight="1">
      <c r="B306" s="120"/>
      <c r="D306" s="121" t="s">
        <v>81</v>
      </c>
      <c r="E306" s="130" t="s">
        <v>612</v>
      </c>
      <c r="F306" s="130" t="s">
        <v>613</v>
      </c>
      <c r="I306" s="123"/>
      <c r="J306" s="131">
        <f>BK306</f>
        <v>0</v>
      </c>
      <c r="L306" s="120"/>
      <c r="M306" s="125"/>
      <c r="P306" s="126">
        <f>SUM(P307:P308)</f>
        <v>0</v>
      </c>
      <c r="R306" s="126">
        <f>SUM(R307:R308)</f>
        <v>0</v>
      </c>
      <c r="T306" s="127">
        <f>SUM(T307:T308)</f>
        <v>0</v>
      </c>
      <c r="AR306" s="121" t="s">
        <v>90</v>
      </c>
      <c r="AT306" s="128" t="s">
        <v>81</v>
      </c>
      <c r="AU306" s="128" t="s">
        <v>90</v>
      </c>
      <c r="AY306" s="121" t="s">
        <v>168</v>
      </c>
      <c r="BK306" s="129">
        <f>SUM(BK307:BK308)</f>
        <v>0</v>
      </c>
    </row>
    <row r="307" spans="2:65" s="1" customFormat="1" ht="24.15" customHeight="1">
      <c r="B307" s="33"/>
      <c r="C307" s="132" t="s">
        <v>614</v>
      </c>
      <c r="D307" s="132" t="s">
        <v>171</v>
      </c>
      <c r="E307" s="133" t="s">
        <v>615</v>
      </c>
      <c r="F307" s="134" t="s">
        <v>616</v>
      </c>
      <c r="G307" s="135" t="s">
        <v>365</v>
      </c>
      <c r="H307" s="136">
        <v>1648.97</v>
      </c>
      <c r="I307" s="137"/>
      <c r="J307" s="138">
        <f>ROUND(I307*H307,2)</f>
        <v>0</v>
      </c>
      <c r="K307" s="134" t="s">
        <v>254</v>
      </c>
      <c r="L307" s="33"/>
      <c r="M307" s="139" t="s">
        <v>44</v>
      </c>
      <c r="N307" s="140" t="s">
        <v>53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187</v>
      </c>
      <c r="AT307" s="143" t="s">
        <v>171</v>
      </c>
      <c r="AU307" s="143" t="s">
        <v>21</v>
      </c>
      <c r="AY307" s="17" t="s">
        <v>168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90</v>
      </c>
      <c r="BK307" s="144">
        <f>ROUND(I307*H307,2)</f>
        <v>0</v>
      </c>
      <c r="BL307" s="17" t="s">
        <v>187</v>
      </c>
      <c r="BM307" s="143" t="s">
        <v>617</v>
      </c>
    </row>
    <row r="308" spans="2:65" s="1" customFormat="1" ht="10.199999999999999">
      <c r="B308" s="33"/>
      <c r="D308" s="160" t="s">
        <v>256</v>
      </c>
      <c r="F308" s="161" t="s">
        <v>618</v>
      </c>
      <c r="I308" s="147"/>
      <c r="L308" s="33"/>
      <c r="M308" s="186"/>
      <c r="N308" s="187"/>
      <c r="O308" s="187"/>
      <c r="P308" s="187"/>
      <c r="Q308" s="187"/>
      <c r="R308" s="187"/>
      <c r="S308" s="187"/>
      <c r="T308" s="188"/>
      <c r="AT308" s="17" t="s">
        <v>256</v>
      </c>
      <c r="AU308" s="17" t="s">
        <v>21</v>
      </c>
    </row>
    <row r="309" spans="2:65" s="1" customFormat="1" ht="6.9" customHeight="1">
      <c r="B309" s="42"/>
      <c r="C309" s="43"/>
      <c r="D309" s="43"/>
      <c r="E309" s="43"/>
      <c r="F309" s="43"/>
      <c r="G309" s="43"/>
      <c r="H309" s="43"/>
      <c r="I309" s="43"/>
      <c r="J309" s="43"/>
      <c r="K309" s="43"/>
      <c r="L309" s="33"/>
    </row>
  </sheetData>
  <sheetProtection algorithmName="SHA-512" hashValue="G0yqg7PUN384tJyVPxxneOG8tsMsnniE+F5mkqxhsaD+MOAdFrF8QQlxOxrvkEKHkc7pvRCdX5WSZOA96BuDSA==" saltValue="IghkEmiV93y62vFY3GxdtyGGHP71IW0/qbRv63bFXI67LeqMaiKAjr6UqwhlubBphQVUpLTqP5lybGAkV6SH7w==" spinCount="100000" sheet="1" objects="1" scenarios="1" formatColumns="0" formatRows="0" autoFilter="0"/>
  <autoFilter ref="C93:K308" xr:uid="{00000000-0009-0000-0000-000002000000}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8" r:id="rId1" xr:uid="{00000000-0004-0000-0200-000000000000}"/>
    <hyperlink ref="F101" r:id="rId2" xr:uid="{00000000-0004-0000-0200-000001000000}"/>
    <hyperlink ref="F106" r:id="rId3" xr:uid="{00000000-0004-0000-0200-000002000000}"/>
    <hyperlink ref="F109" r:id="rId4" xr:uid="{00000000-0004-0000-0200-000003000000}"/>
    <hyperlink ref="F112" r:id="rId5" xr:uid="{00000000-0004-0000-0200-000004000000}"/>
    <hyperlink ref="F115" r:id="rId6" xr:uid="{00000000-0004-0000-0200-000005000000}"/>
    <hyperlink ref="F118" r:id="rId7" xr:uid="{00000000-0004-0000-0200-000006000000}"/>
    <hyperlink ref="F121" r:id="rId8" xr:uid="{00000000-0004-0000-0200-000007000000}"/>
    <hyperlink ref="F124" r:id="rId9" xr:uid="{00000000-0004-0000-0200-000008000000}"/>
    <hyperlink ref="F132" r:id="rId10" xr:uid="{00000000-0004-0000-0200-000009000000}"/>
    <hyperlink ref="F135" r:id="rId11" xr:uid="{00000000-0004-0000-0200-00000A000000}"/>
    <hyperlink ref="F138" r:id="rId12" xr:uid="{00000000-0004-0000-0200-00000B000000}"/>
    <hyperlink ref="F141" r:id="rId13" xr:uid="{00000000-0004-0000-0200-00000C000000}"/>
    <hyperlink ref="F144" r:id="rId14" xr:uid="{00000000-0004-0000-0200-00000D000000}"/>
    <hyperlink ref="F147" r:id="rId15" xr:uid="{00000000-0004-0000-0200-00000E000000}"/>
    <hyperlink ref="F150" r:id="rId16" xr:uid="{00000000-0004-0000-0200-00000F000000}"/>
    <hyperlink ref="F153" r:id="rId17" xr:uid="{00000000-0004-0000-0200-000010000000}"/>
    <hyperlink ref="F156" r:id="rId18" xr:uid="{00000000-0004-0000-0200-000011000000}"/>
    <hyperlink ref="F159" r:id="rId19" xr:uid="{00000000-0004-0000-0200-000012000000}"/>
    <hyperlink ref="F162" r:id="rId20" xr:uid="{00000000-0004-0000-0200-000013000000}"/>
    <hyperlink ref="F165" r:id="rId21" xr:uid="{00000000-0004-0000-0200-000014000000}"/>
    <hyperlink ref="F171" r:id="rId22" xr:uid="{00000000-0004-0000-0200-000015000000}"/>
    <hyperlink ref="F186" r:id="rId23" xr:uid="{00000000-0004-0000-0200-000016000000}"/>
    <hyperlink ref="F195" r:id="rId24" xr:uid="{00000000-0004-0000-0200-000017000000}"/>
    <hyperlink ref="F198" r:id="rId25" xr:uid="{00000000-0004-0000-0200-000018000000}"/>
    <hyperlink ref="F202" r:id="rId26" xr:uid="{00000000-0004-0000-0200-000019000000}"/>
    <hyperlink ref="F207" r:id="rId27" xr:uid="{00000000-0004-0000-0200-00001A000000}"/>
    <hyperlink ref="F218" r:id="rId28" xr:uid="{00000000-0004-0000-0200-00001B000000}"/>
    <hyperlink ref="F224" r:id="rId29" xr:uid="{00000000-0004-0000-0200-00001C000000}"/>
    <hyperlink ref="F227" r:id="rId30" xr:uid="{00000000-0004-0000-0200-00001D000000}"/>
    <hyperlink ref="F230" r:id="rId31" xr:uid="{00000000-0004-0000-0200-00001E000000}"/>
    <hyperlink ref="F234" r:id="rId32" xr:uid="{00000000-0004-0000-0200-00001F000000}"/>
    <hyperlink ref="F240" r:id="rId33" xr:uid="{00000000-0004-0000-0200-000020000000}"/>
    <hyperlink ref="F247" r:id="rId34" xr:uid="{00000000-0004-0000-0200-000021000000}"/>
    <hyperlink ref="F252" r:id="rId35" xr:uid="{00000000-0004-0000-0200-000022000000}"/>
    <hyperlink ref="F257" r:id="rId36" xr:uid="{00000000-0004-0000-0200-000023000000}"/>
    <hyperlink ref="F260" r:id="rId37" xr:uid="{00000000-0004-0000-0200-000024000000}"/>
    <hyperlink ref="F263" r:id="rId38" xr:uid="{00000000-0004-0000-0200-000025000000}"/>
    <hyperlink ref="F278" r:id="rId39" xr:uid="{00000000-0004-0000-0200-000026000000}"/>
    <hyperlink ref="F283" r:id="rId40" xr:uid="{00000000-0004-0000-0200-000027000000}"/>
    <hyperlink ref="F286" r:id="rId41" xr:uid="{00000000-0004-0000-0200-000028000000}"/>
    <hyperlink ref="F290" r:id="rId42" xr:uid="{00000000-0004-0000-0200-000029000000}"/>
    <hyperlink ref="F293" r:id="rId43" xr:uid="{00000000-0004-0000-0200-00002A000000}"/>
    <hyperlink ref="F297" r:id="rId44" xr:uid="{00000000-0004-0000-0200-00002B000000}"/>
    <hyperlink ref="F300" r:id="rId45" xr:uid="{00000000-0004-0000-0200-00002C000000}"/>
    <hyperlink ref="F304" r:id="rId46" xr:uid="{00000000-0004-0000-0200-00002D000000}"/>
    <hyperlink ref="F308" r:id="rId47" xr:uid="{00000000-0004-0000-0200-00002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2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105</v>
      </c>
      <c r="AZ2" s="159" t="s">
        <v>227</v>
      </c>
      <c r="BA2" s="159" t="s">
        <v>228</v>
      </c>
      <c r="BB2" s="159" t="s">
        <v>225</v>
      </c>
      <c r="BC2" s="159" t="s">
        <v>619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59</v>
      </c>
      <c r="BA3" s="159" t="s">
        <v>230</v>
      </c>
      <c r="BB3" s="159" t="s">
        <v>225</v>
      </c>
      <c r="BC3" s="159" t="s">
        <v>620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232</v>
      </c>
      <c r="BA4" s="159" t="s">
        <v>233</v>
      </c>
      <c r="BB4" s="159" t="s">
        <v>225</v>
      </c>
      <c r="BC4" s="159" t="s">
        <v>621</v>
      </c>
      <c r="BD4" s="159" t="s">
        <v>21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622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102</v>
      </c>
      <c r="I13" s="27" t="s">
        <v>20</v>
      </c>
      <c r="J13" s="25" t="s">
        <v>238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ROUND((SUM(BE91:BE228)),  2)</f>
        <v>0</v>
      </c>
      <c r="I35" s="94">
        <v>0.21</v>
      </c>
      <c r="J35" s="84">
        <f>ROUND(((SUM(BE91:BE228))*I35),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ROUND((SUM(BF91:BF228)),  2)</f>
        <v>0</v>
      </c>
      <c r="I36" s="94">
        <v>0.12</v>
      </c>
      <c r="J36" s="84">
        <f>ROUND(((SUM(BF91:BF228))*I36),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ROUND((SUM(BG91:BG228)),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ROUND((SUM(BH91:BH228)),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ROUND((SUM(BI91:BI228)),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SO-01.2 - Stávající dešťová kanalizace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242</v>
      </c>
      <c r="E66" s="110"/>
      <c r="F66" s="110"/>
      <c r="G66" s="110"/>
      <c r="H66" s="110"/>
      <c r="I66" s="110"/>
      <c r="J66" s="111">
        <f>J152</f>
        <v>0</v>
      </c>
      <c r="L66" s="108"/>
    </row>
    <row r="67" spans="2:12" s="9" customFormat="1" ht="19.95" customHeight="1">
      <c r="B67" s="108"/>
      <c r="D67" s="109" t="s">
        <v>244</v>
      </c>
      <c r="E67" s="110"/>
      <c r="F67" s="110"/>
      <c r="G67" s="110"/>
      <c r="H67" s="110"/>
      <c r="I67" s="110"/>
      <c r="J67" s="111">
        <f>J162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J218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J226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235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SO-01.2 - Stávající dešťová kanalizace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92.880443999999997</v>
      </c>
      <c r="S91" s="51"/>
      <c r="T91" s="118">
        <f>T92</f>
        <v>24.64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P93+P152+P162+P218+P226</f>
        <v>0</v>
      </c>
      <c r="R92" s="126">
        <f>R93+R152+R162+R218+R226</f>
        <v>92.880443999999997</v>
      </c>
      <c r="T92" s="127">
        <f>T93+T152+T162+T218+T226</f>
        <v>24.64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BK93+BK152+BK162+BK218+BK226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SUM(P94:P151)</f>
        <v>0</v>
      </c>
      <c r="R93" s="126">
        <f>SUM(R94:R151)</f>
        <v>75.163359999999997</v>
      </c>
      <c r="T93" s="127">
        <f>SUM(T94:T151)</f>
        <v>0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SUM(BK94:BK151)</f>
        <v>0</v>
      </c>
    </row>
    <row r="94" spans="2:65" s="1" customFormat="1" ht="16.5" customHeight="1">
      <c r="B94" s="33"/>
      <c r="C94" s="132" t="s">
        <v>90</v>
      </c>
      <c r="D94" s="132" t="s">
        <v>171</v>
      </c>
      <c r="E94" s="133" t="s">
        <v>270</v>
      </c>
      <c r="F94" s="134" t="s">
        <v>271</v>
      </c>
      <c r="G94" s="135" t="s">
        <v>272</v>
      </c>
      <c r="H94" s="136">
        <v>12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3.0000000000000001E-5</v>
      </c>
      <c r="R94" s="141">
        <f>Q94*H94</f>
        <v>3.6000000000000002E-4</v>
      </c>
      <c r="S94" s="141">
        <v>0</v>
      </c>
      <c r="T94" s="142">
        <f>S94*H94</f>
        <v>0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273</v>
      </c>
    </row>
    <row r="95" spans="2:65" s="1" customFormat="1" ht="10.199999999999999">
      <c r="B95" s="33"/>
      <c r="D95" s="160" t="s">
        <v>256</v>
      </c>
      <c r="F95" s="161" t="s">
        <v>274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2" customFormat="1" ht="10.199999999999999">
      <c r="B96" s="149"/>
      <c r="D96" s="145" t="s">
        <v>182</v>
      </c>
      <c r="E96" s="150" t="s">
        <v>44</v>
      </c>
      <c r="F96" s="151" t="s">
        <v>623</v>
      </c>
      <c r="H96" s="152">
        <v>12</v>
      </c>
      <c r="I96" s="153"/>
      <c r="L96" s="149"/>
      <c r="M96" s="154"/>
      <c r="T96" s="155"/>
      <c r="AT96" s="150" t="s">
        <v>182</v>
      </c>
      <c r="AU96" s="150" t="s">
        <v>21</v>
      </c>
      <c r="AV96" s="12" t="s">
        <v>21</v>
      </c>
      <c r="AW96" s="12" t="s">
        <v>42</v>
      </c>
      <c r="AX96" s="12" t="s">
        <v>90</v>
      </c>
      <c r="AY96" s="150" t="s">
        <v>168</v>
      </c>
    </row>
    <row r="97" spans="2:65" s="1" customFormat="1" ht="24.15" customHeight="1">
      <c r="B97" s="33"/>
      <c r="C97" s="132" t="s">
        <v>21</v>
      </c>
      <c r="D97" s="132" t="s">
        <v>171</v>
      </c>
      <c r="E97" s="133" t="s">
        <v>276</v>
      </c>
      <c r="F97" s="134" t="s">
        <v>277</v>
      </c>
      <c r="G97" s="135" t="s">
        <v>278</v>
      </c>
      <c r="H97" s="136">
        <v>1.5</v>
      </c>
      <c r="I97" s="137"/>
      <c r="J97" s="138">
        <f>ROUND(I97*H97,2)</f>
        <v>0</v>
      </c>
      <c r="K97" s="134" t="s">
        <v>254</v>
      </c>
      <c r="L97" s="33"/>
      <c r="M97" s="139" t="s">
        <v>44</v>
      </c>
      <c r="N97" s="140" t="s">
        <v>53</v>
      </c>
      <c r="P97" s="141">
        <f>O97*H97</f>
        <v>0</v>
      </c>
      <c r="Q97" s="141">
        <v>0</v>
      </c>
      <c r="R97" s="141">
        <f>Q97*H97</f>
        <v>0</v>
      </c>
      <c r="S97" s="141">
        <v>0</v>
      </c>
      <c r="T97" s="142">
        <f>S97*H97</f>
        <v>0</v>
      </c>
      <c r="AR97" s="143" t="s">
        <v>187</v>
      </c>
      <c r="AT97" s="143" t="s">
        <v>171</v>
      </c>
      <c r="AU97" s="143" t="s">
        <v>21</v>
      </c>
      <c r="AY97" s="17" t="s">
        <v>168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7" t="s">
        <v>90</v>
      </c>
      <c r="BK97" s="144">
        <f>ROUND(I97*H97,2)</f>
        <v>0</v>
      </c>
      <c r="BL97" s="17" t="s">
        <v>187</v>
      </c>
      <c r="BM97" s="143" t="s">
        <v>279</v>
      </c>
    </row>
    <row r="98" spans="2:65" s="1" customFormat="1" ht="10.199999999999999">
      <c r="B98" s="33"/>
      <c r="D98" s="160" t="s">
        <v>256</v>
      </c>
      <c r="F98" s="161" t="s">
        <v>280</v>
      </c>
      <c r="I98" s="147"/>
      <c r="L98" s="33"/>
      <c r="M98" s="148"/>
      <c r="T98" s="54"/>
      <c r="AT98" s="17" t="s">
        <v>256</v>
      </c>
      <c r="AU98" s="17" t="s">
        <v>21</v>
      </c>
    </row>
    <row r="99" spans="2:65" s="12" customFormat="1" ht="10.199999999999999">
      <c r="B99" s="149"/>
      <c r="D99" s="145" t="s">
        <v>182</v>
      </c>
      <c r="E99" s="150" t="s">
        <v>44</v>
      </c>
      <c r="F99" s="151" t="s">
        <v>624</v>
      </c>
      <c r="H99" s="152">
        <v>1.5</v>
      </c>
      <c r="I99" s="153"/>
      <c r="L99" s="149"/>
      <c r="M99" s="154"/>
      <c r="T99" s="155"/>
      <c r="AT99" s="150" t="s">
        <v>182</v>
      </c>
      <c r="AU99" s="150" t="s">
        <v>21</v>
      </c>
      <c r="AV99" s="12" t="s">
        <v>21</v>
      </c>
      <c r="AW99" s="12" t="s">
        <v>42</v>
      </c>
      <c r="AX99" s="12" t="s">
        <v>90</v>
      </c>
      <c r="AY99" s="150" t="s">
        <v>168</v>
      </c>
    </row>
    <row r="100" spans="2:65" s="1" customFormat="1" ht="24.15" customHeight="1">
      <c r="B100" s="33"/>
      <c r="C100" s="132" t="s">
        <v>183</v>
      </c>
      <c r="D100" s="132" t="s">
        <v>171</v>
      </c>
      <c r="E100" s="133" t="s">
        <v>297</v>
      </c>
      <c r="F100" s="134" t="s">
        <v>298</v>
      </c>
      <c r="G100" s="135" t="s">
        <v>225</v>
      </c>
      <c r="H100" s="136">
        <v>146.4</v>
      </c>
      <c r="I100" s="137"/>
      <c r="J100" s="138">
        <f>ROUND(I100*H100,2)</f>
        <v>0</v>
      </c>
      <c r="K100" s="134" t="s">
        <v>254</v>
      </c>
      <c r="L100" s="33"/>
      <c r="M100" s="139" t="s">
        <v>44</v>
      </c>
      <c r="N100" s="140" t="s">
        <v>53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187</v>
      </c>
      <c r="AT100" s="143" t="s">
        <v>171</v>
      </c>
      <c r="AU100" s="143" t="s">
        <v>21</v>
      </c>
      <c r="AY100" s="17" t="s">
        <v>168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7" t="s">
        <v>90</v>
      </c>
      <c r="BK100" s="144">
        <f>ROUND(I100*H100,2)</f>
        <v>0</v>
      </c>
      <c r="BL100" s="17" t="s">
        <v>187</v>
      </c>
      <c r="BM100" s="143" t="s">
        <v>299</v>
      </c>
    </row>
    <row r="101" spans="2:65" s="1" customFormat="1" ht="10.199999999999999">
      <c r="B101" s="33"/>
      <c r="D101" s="160" t="s">
        <v>256</v>
      </c>
      <c r="F101" s="161" t="s">
        <v>300</v>
      </c>
      <c r="I101" s="147"/>
      <c r="L101" s="33"/>
      <c r="M101" s="148"/>
      <c r="T101" s="54"/>
      <c r="AT101" s="17" t="s">
        <v>256</v>
      </c>
      <c r="AU101" s="17" t="s">
        <v>21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625</v>
      </c>
      <c r="H102" s="152">
        <v>15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2" customFormat="1" ht="10.199999999999999">
      <c r="B103" s="149"/>
      <c r="D103" s="145" t="s">
        <v>182</v>
      </c>
      <c r="E103" s="150" t="s">
        <v>44</v>
      </c>
      <c r="F103" s="151" t="s">
        <v>626</v>
      </c>
      <c r="H103" s="152">
        <v>168</v>
      </c>
      <c r="I103" s="153"/>
      <c r="L103" s="149"/>
      <c r="M103" s="154"/>
      <c r="T103" s="155"/>
      <c r="AT103" s="150" t="s">
        <v>182</v>
      </c>
      <c r="AU103" s="150" t="s">
        <v>21</v>
      </c>
      <c r="AV103" s="12" t="s">
        <v>21</v>
      </c>
      <c r="AW103" s="12" t="s">
        <v>42</v>
      </c>
      <c r="AX103" s="12" t="s">
        <v>82</v>
      </c>
      <c r="AY103" s="150" t="s">
        <v>168</v>
      </c>
    </row>
    <row r="104" spans="2:65" s="14" customFormat="1" ht="10.199999999999999">
      <c r="B104" s="169"/>
      <c r="D104" s="145" t="s">
        <v>182</v>
      </c>
      <c r="E104" s="170" t="s">
        <v>59</v>
      </c>
      <c r="F104" s="171" t="s">
        <v>305</v>
      </c>
      <c r="H104" s="172">
        <v>183</v>
      </c>
      <c r="I104" s="173"/>
      <c r="L104" s="169"/>
      <c r="M104" s="174"/>
      <c r="T104" s="175"/>
      <c r="AT104" s="170" t="s">
        <v>182</v>
      </c>
      <c r="AU104" s="170" t="s">
        <v>21</v>
      </c>
      <c r="AV104" s="14" t="s">
        <v>183</v>
      </c>
      <c r="AW104" s="14" t="s">
        <v>42</v>
      </c>
      <c r="AX104" s="14" t="s">
        <v>82</v>
      </c>
      <c r="AY104" s="170" t="s">
        <v>168</v>
      </c>
    </row>
    <row r="105" spans="2:65" s="12" customFormat="1" ht="10.199999999999999">
      <c r="B105" s="149"/>
      <c r="D105" s="145" t="s">
        <v>182</v>
      </c>
      <c r="E105" s="150" t="s">
        <v>44</v>
      </c>
      <c r="F105" s="151" t="s">
        <v>306</v>
      </c>
      <c r="H105" s="152">
        <v>146.4</v>
      </c>
      <c r="I105" s="153"/>
      <c r="L105" s="149"/>
      <c r="M105" s="154"/>
      <c r="T105" s="155"/>
      <c r="AT105" s="150" t="s">
        <v>182</v>
      </c>
      <c r="AU105" s="150" t="s">
        <v>21</v>
      </c>
      <c r="AV105" s="12" t="s">
        <v>21</v>
      </c>
      <c r="AW105" s="12" t="s">
        <v>42</v>
      </c>
      <c r="AX105" s="12" t="s">
        <v>90</v>
      </c>
      <c r="AY105" s="150" t="s">
        <v>168</v>
      </c>
    </row>
    <row r="106" spans="2:65" s="1" customFormat="1" ht="33" customHeight="1">
      <c r="B106" s="33"/>
      <c r="C106" s="132" t="s">
        <v>187</v>
      </c>
      <c r="D106" s="132" t="s">
        <v>171</v>
      </c>
      <c r="E106" s="133" t="s">
        <v>307</v>
      </c>
      <c r="F106" s="134" t="s">
        <v>308</v>
      </c>
      <c r="G106" s="135" t="s">
        <v>225</v>
      </c>
      <c r="H106" s="136">
        <v>27.45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309</v>
      </c>
    </row>
    <row r="107" spans="2:65" s="1" customFormat="1" ht="10.199999999999999">
      <c r="B107" s="33"/>
      <c r="D107" s="160" t="s">
        <v>256</v>
      </c>
      <c r="F107" s="161" t="s">
        <v>310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2" customFormat="1" ht="10.199999999999999">
      <c r="B108" s="149"/>
      <c r="D108" s="145" t="s">
        <v>182</v>
      </c>
      <c r="E108" s="150" t="s">
        <v>44</v>
      </c>
      <c r="F108" s="151" t="s">
        <v>311</v>
      </c>
      <c r="H108" s="152">
        <v>27.45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42</v>
      </c>
      <c r="AX108" s="12" t="s">
        <v>90</v>
      </c>
      <c r="AY108" s="150" t="s">
        <v>168</v>
      </c>
    </row>
    <row r="109" spans="2:65" s="1" customFormat="1" ht="33" customHeight="1">
      <c r="B109" s="33"/>
      <c r="C109" s="132" t="s">
        <v>167</v>
      </c>
      <c r="D109" s="132" t="s">
        <v>171</v>
      </c>
      <c r="E109" s="133" t="s">
        <v>312</v>
      </c>
      <c r="F109" s="134" t="s">
        <v>313</v>
      </c>
      <c r="G109" s="135" t="s">
        <v>225</v>
      </c>
      <c r="H109" s="136">
        <v>9.15</v>
      </c>
      <c r="I109" s="137"/>
      <c r="J109" s="138">
        <f>ROUND(I109*H109,2)</f>
        <v>0</v>
      </c>
      <c r="K109" s="134" t="s">
        <v>254</v>
      </c>
      <c r="L109" s="33"/>
      <c r="M109" s="139" t="s">
        <v>44</v>
      </c>
      <c r="N109" s="140" t="s">
        <v>53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187</v>
      </c>
      <c r="AT109" s="143" t="s">
        <v>171</v>
      </c>
      <c r="AU109" s="143" t="s">
        <v>21</v>
      </c>
      <c r="AY109" s="17" t="s">
        <v>168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7" t="s">
        <v>90</v>
      </c>
      <c r="BK109" s="144">
        <f>ROUND(I109*H109,2)</f>
        <v>0</v>
      </c>
      <c r="BL109" s="17" t="s">
        <v>187</v>
      </c>
      <c r="BM109" s="143" t="s">
        <v>314</v>
      </c>
    </row>
    <row r="110" spans="2:65" s="1" customFormat="1" ht="10.199999999999999">
      <c r="B110" s="33"/>
      <c r="D110" s="160" t="s">
        <v>256</v>
      </c>
      <c r="F110" s="161" t="s">
        <v>315</v>
      </c>
      <c r="I110" s="147"/>
      <c r="L110" s="33"/>
      <c r="M110" s="148"/>
      <c r="T110" s="54"/>
      <c r="AT110" s="17" t="s">
        <v>256</v>
      </c>
      <c r="AU110" s="17" t="s">
        <v>21</v>
      </c>
    </row>
    <row r="111" spans="2:65" s="12" customFormat="1" ht="10.199999999999999">
      <c r="B111" s="149"/>
      <c r="D111" s="145" t="s">
        <v>182</v>
      </c>
      <c r="E111" s="150" t="s">
        <v>44</v>
      </c>
      <c r="F111" s="151" t="s">
        <v>316</v>
      </c>
      <c r="H111" s="152">
        <v>9.15</v>
      </c>
      <c r="I111" s="153"/>
      <c r="L111" s="149"/>
      <c r="M111" s="154"/>
      <c r="T111" s="155"/>
      <c r="AT111" s="150" t="s">
        <v>182</v>
      </c>
      <c r="AU111" s="150" t="s">
        <v>21</v>
      </c>
      <c r="AV111" s="12" t="s">
        <v>21</v>
      </c>
      <c r="AW111" s="12" t="s">
        <v>42</v>
      </c>
      <c r="AX111" s="12" t="s">
        <v>90</v>
      </c>
      <c r="AY111" s="150" t="s">
        <v>168</v>
      </c>
    </row>
    <row r="112" spans="2:65" s="1" customFormat="1" ht="24.15" customHeight="1">
      <c r="B112" s="33"/>
      <c r="C112" s="132" t="s">
        <v>195</v>
      </c>
      <c r="D112" s="132" t="s">
        <v>171</v>
      </c>
      <c r="E112" s="133" t="s">
        <v>329</v>
      </c>
      <c r="F112" s="134" t="s">
        <v>330</v>
      </c>
      <c r="G112" s="135" t="s">
        <v>253</v>
      </c>
      <c r="H112" s="136">
        <v>300</v>
      </c>
      <c r="I112" s="137"/>
      <c r="J112" s="138">
        <f>ROUND(I112*H112,2)</f>
        <v>0</v>
      </c>
      <c r="K112" s="134" t="s">
        <v>254</v>
      </c>
      <c r="L112" s="33"/>
      <c r="M112" s="139" t="s">
        <v>44</v>
      </c>
      <c r="N112" s="140" t="s">
        <v>53</v>
      </c>
      <c r="P112" s="141">
        <f>O112*H112</f>
        <v>0</v>
      </c>
      <c r="Q112" s="141">
        <v>8.4999999999999995E-4</v>
      </c>
      <c r="R112" s="141">
        <f>Q112*H112</f>
        <v>0.255</v>
      </c>
      <c r="S112" s="141">
        <v>0</v>
      </c>
      <c r="T112" s="142">
        <f>S112*H112</f>
        <v>0</v>
      </c>
      <c r="AR112" s="143" t="s">
        <v>187</v>
      </c>
      <c r="AT112" s="143" t="s">
        <v>171</v>
      </c>
      <c r="AU112" s="143" t="s">
        <v>21</v>
      </c>
      <c r="AY112" s="17" t="s">
        <v>168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7" t="s">
        <v>90</v>
      </c>
      <c r="BK112" s="144">
        <f>ROUND(I112*H112,2)</f>
        <v>0</v>
      </c>
      <c r="BL112" s="17" t="s">
        <v>187</v>
      </c>
      <c r="BM112" s="143" t="s">
        <v>331</v>
      </c>
    </row>
    <row r="113" spans="2:65" s="1" customFormat="1" ht="10.199999999999999">
      <c r="B113" s="33"/>
      <c r="D113" s="160" t="s">
        <v>256</v>
      </c>
      <c r="F113" s="161" t="s">
        <v>332</v>
      </c>
      <c r="I113" s="147"/>
      <c r="L113" s="33"/>
      <c r="M113" s="148"/>
      <c r="T113" s="54"/>
      <c r="AT113" s="17" t="s">
        <v>256</v>
      </c>
      <c r="AU113" s="17" t="s">
        <v>21</v>
      </c>
    </row>
    <row r="114" spans="2:65" s="12" customFormat="1" ht="10.199999999999999">
      <c r="B114" s="149"/>
      <c r="D114" s="145" t="s">
        <v>182</v>
      </c>
      <c r="E114" s="150" t="s">
        <v>44</v>
      </c>
      <c r="F114" s="151" t="s">
        <v>627</v>
      </c>
      <c r="H114" s="152">
        <v>300</v>
      </c>
      <c r="I114" s="153"/>
      <c r="L114" s="149"/>
      <c r="M114" s="154"/>
      <c r="T114" s="155"/>
      <c r="AT114" s="150" t="s">
        <v>182</v>
      </c>
      <c r="AU114" s="150" t="s">
        <v>21</v>
      </c>
      <c r="AV114" s="12" t="s">
        <v>21</v>
      </c>
      <c r="AW114" s="12" t="s">
        <v>42</v>
      </c>
      <c r="AX114" s="12" t="s">
        <v>90</v>
      </c>
      <c r="AY114" s="150" t="s">
        <v>168</v>
      </c>
    </row>
    <row r="115" spans="2:65" s="1" customFormat="1" ht="24.15" customHeight="1">
      <c r="B115" s="33"/>
      <c r="C115" s="132" t="s">
        <v>200</v>
      </c>
      <c r="D115" s="132" t="s">
        <v>171</v>
      </c>
      <c r="E115" s="133" t="s">
        <v>340</v>
      </c>
      <c r="F115" s="134" t="s">
        <v>341</v>
      </c>
      <c r="G115" s="135" t="s">
        <v>253</v>
      </c>
      <c r="H115" s="136">
        <v>300</v>
      </c>
      <c r="I115" s="137"/>
      <c r="J115" s="138">
        <f>ROUND(I115*H115,2)</f>
        <v>0</v>
      </c>
      <c r="K115" s="134" t="s">
        <v>254</v>
      </c>
      <c r="L115" s="33"/>
      <c r="M115" s="139" t="s">
        <v>44</v>
      </c>
      <c r="N115" s="140" t="s">
        <v>53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187</v>
      </c>
      <c r="AT115" s="143" t="s">
        <v>171</v>
      </c>
      <c r="AU115" s="143" t="s">
        <v>21</v>
      </c>
      <c r="AY115" s="17" t="s">
        <v>168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7" t="s">
        <v>90</v>
      </c>
      <c r="BK115" s="144">
        <f>ROUND(I115*H115,2)</f>
        <v>0</v>
      </c>
      <c r="BL115" s="17" t="s">
        <v>187</v>
      </c>
      <c r="BM115" s="143" t="s">
        <v>342</v>
      </c>
    </row>
    <row r="116" spans="2:65" s="1" customFormat="1" ht="10.199999999999999">
      <c r="B116" s="33"/>
      <c r="D116" s="160" t="s">
        <v>256</v>
      </c>
      <c r="F116" s="161" t="s">
        <v>343</v>
      </c>
      <c r="I116" s="147"/>
      <c r="L116" s="33"/>
      <c r="M116" s="148"/>
      <c r="T116" s="54"/>
      <c r="AT116" s="17" t="s">
        <v>256</v>
      </c>
      <c r="AU116" s="17" t="s">
        <v>21</v>
      </c>
    </row>
    <row r="117" spans="2:65" s="12" customFormat="1" ht="10.199999999999999">
      <c r="B117" s="149"/>
      <c r="D117" s="145" t="s">
        <v>182</v>
      </c>
      <c r="E117" s="150" t="s">
        <v>44</v>
      </c>
      <c r="F117" s="151" t="s">
        <v>627</v>
      </c>
      <c r="H117" s="152">
        <v>300</v>
      </c>
      <c r="I117" s="153"/>
      <c r="L117" s="149"/>
      <c r="M117" s="154"/>
      <c r="T117" s="155"/>
      <c r="AT117" s="150" t="s">
        <v>182</v>
      </c>
      <c r="AU117" s="150" t="s">
        <v>21</v>
      </c>
      <c r="AV117" s="12" t="s">
        <v>21</v>
      </c>
      <c r="AW117" s="12" t="s">
        <v>42</v>
      </c>
      <c r="AX117" s="12" t="s">
        <v>90</v>
      </c>
      <c r="AY117" s="150" t="s">
        <v>168</v>
      </c>
    </row>
    <row r="118" spans="2:65" s="1" customFormat="1" ht="37.799999999999997" customHeight="1">
      <c r="B118" s="33"/>
      <c r="C118" s="132" t="s">
        <v>204</v>
      </c>
      <c r="D118" s="132" t="s">
        <v>171</v>
      </c>
      <c r="E118" s="133" t="s">
        <v>345</v>
      </c>
      <c r="F118" s="134" t="s">
        <v>346</v>
      </c>
      <c r="G118" s="135" t="s">
        <v>225</v>
      </c>
      <c r="H118" s="136">
        <v>241.92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347</v>
      </c>
    </row>
    <row r="119" spans="2:65" s="1" customFormat="1" ht="10.199999999999999">
      <c r="B119" s="33"/>
      <c r="D119" s="160" t="s">
        <v>256</v>
      </c>
      <c r="F119" s="161" t="s">
        <v>348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44</v>
      </c>
      <c r="F120" s="151" t="s">
        <v>349</v>
      </c>
      <c r="H120" s="152">
        <v>241.92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" customFormat="1" ht="37.799999999999997" customHeight="1">
      <c r="B121" s="33"/>
      <c r="C121" s="132" t="s">
        <v>208</v>
      </c>
      <c r="D121" s="132" t="s">
        <v>171</v>
      </c>
      <c r="E121" s="133" t="s">
        <v>351</v>
      </c>
      <c r="F121" s="134" t="s">
        <v>352</v>
      </c>
      <c r="G121" s="135" t="s">
        <v>225</v>
      </c>
      <c r="H121" s="136">
        <v>62.04</v>
      </c>
      <c r="I121" s="137"/>
      <c r="J121" s="138">
        <f>ROUND(I121*H121,2)</f>
        <v>0</v>
      </c>
      <c r="K121" s="134" t="s">
        <v>254</v>
      </c>
      <c r="L121" s="33"/>
      <c r="M121" s="139" t="s">
        <v>44</v>
      </c>
      <c r="N121" s="140" t="s">
        <v>53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187</v>
      </c>
      <c r="AT121" s="143" t="s">
        <v>171</v>
      </c>
      <c r="AU121" s="143" t="s">
        <v>21</v>
      </c>
      <c r="AY121" s="17" t="s">
        <v>168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90</v>
      </c>
      <c r="BK121" s="144">
        <f>ROUND(I121*H121,2)</f>
        <v>0</v>
      </c>
      <c r="BL121" s="17" t="s">
        <v>187</v>
      </c>
      <c r="BM121" s="143" t="s">
        <v>353</v>
      </c>
    </row>
    <row r="122" spans="2:65" s="1" customFormat="1" ht="10.199999999999999">
      <c r="B122" s="33"/>
      <c r="D122" s="160" t="s">
        <v>256</v>
      </c>
      <c r="F122" s="161" t="s">
        <v>354</v>
      </c>
      <c r="I122" s="147"/>
      <c r="L122" s="33"/>
      <c r="M122" s="148"/>
      <c r="T122" s="54"/>
      <c r="AT122" s="17" t="s">
        <v>256</v>
      </c>
      <c r="AU122" s="17" t="s">
        <v>21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355</v>
      </c>
      <c r="H123" s="152">
        <v>62.04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90</v>
      </c>
      <c r="AY123" s="150" t="s">
        <v>168</v>
      </c>
    </row>
    <row r="124" spans="2:65" s="1" customFormat="1" ht="24.15" customHeight="1">
      <c r="B124" s="33"/>
      <c r="C124" s="132" t="s">
        <v>214</v>
      </c>
      <c r="D124" s="132" t="s">
        <v>171</v>
      </c>
      <c r="E124" s="133" t="s">
        <v>357</v>
      </c>
      <c r="F124" s="134" t="s">
        <v>358</v>
      </c>
      <c r="G124" s="135" t="s">
        <v>225</v>
      </c>
      <c r="H124" s="136">
        <v>120.96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359</v>
      </c>
    </row>
    <row r="125" spans="2:65" s="1" customFormat="1" ht="10.199999999999999">
      <c r="B125" s="33"/>
      <c r="D125" s="160" t="s">
        <v>256</v>
      </c>
      <c r="F125" s="161" t="s">
        <v>360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361</v>
      </c>
      <c r="H126" s="152">
        <v>120.96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" customFormat="1" ht="24.15" customHeight="1">
      <c r="B127" s="33"/>
      <c r="C127" s="132" t="s">
        <v>219</v>
      </c>
      <c r="D127" s="132" t="s">
        <v>171</v>
      </c>
      <c r="E127" s="133" t="s">
        <v>363</v>
      </c>
      <c r="F127" s="134" t="s">
        <v>364</v>
      </c>
      <c r="G127" s="135" t="s">
        <v>365</v>
      </c>
      <c r="H127" s="136">
        <v>124.08</v>
      </c>
      <c r="I127" s="137"/>
      <c r="J127" s="138">
        <f>ROUND(I127*H127,2)</f>
        <v>0</v>
      </c>
      <c r="K127" s="134" t="s">
        <v>254</v>
      </c>
      <c r="L127" s="33"/>
      <c r="M127" s="139" t="s">
        <v>44</v>
      </c>
      <c r="N127" s="140" t="s">
        <v>53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187</v>
      </c>
      <c r="AT127" s="143" t="s">
        <v>171</v>
      </c>
      <c r="AU127" s="143" t="s">
        <v>21</v>
      </c>
      <c r="AY127" s="17" t="s">
        <v>168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90</v>
      </c>
      <c r="BK127" s="144">
        <f>ROUND(I127*H127,2)</f>
        <v>0</v>
      </c>
      <c r="BL127" s="17" t="s">
        <v>187</v>
      </c>
      <c r="BM127" s="143" t="s">
        <v>366</v>
      </c>
    </row>
    <row r="128" spans="2:65" s="1" customFormat="1" ht="10.199999999999999">
      <c r="B128" s="33"/>
      <c r="D128" s="160" t="s">
        <v>256</v>
      </c>
      <c r="F128" s="161" t="s">
        <v>367</v>
      </c>
      <c r="I128" s="147"/>
      <c r="L128" s="33"/>
      <c r="M128" s="148"/>
      <c r="T128" s="54"/>
      <c r="AT128" s="17" t="s">
        <v>256</v>
      </c>
      <c r="AU128" s="17" t="s">
        <v>21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368</v>
      </c>
      <c r="H129" s="152">
        <v>124.08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24.15" customHeight="1">
      <c r="B130" s="33"/>
      <c r="C130" s="132" t="s">
        <v>8</v>
      </c>
      <c r="D130" s="132" t="s">
        <v>171</v>
      </c>
      <c r="E130" s="133" t="s">
        <v>369</v>
      </c>
      <c r="F130" s="134" t="s">
        <v>370</v>
      </c>
      <c r="G130" s="135" t="s">
        <v>225</v>
      </c>
      <c r="H130" s="136">
        <v>62.04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371</v>
      </c>
    </row>
    <row r="131" spans="2:65" s="1" customFormat="1" ht="10.199999999999999">
      <c r="B131" s="33"/>
      <c r="D131" s="160" t="s">
        <v>256</v>
      </c>
      <c r="F131" s="161" t="s">
        <v>372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59</v>
      </c>
      <c r="H132" s="152">
        <v>183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82</v>
      </c>
      <c r="AY132" s="150" t="s">
        <v>168</v>
      </c>
    </row>
    <row r="133" spans="2:65" s="12" customFormat="1" ht="10.199999999999999">
      <c r="B133" s="149"/>
      <c r="D133" s="145" t="s">
        <v>182</v>
      </c>
      <c r="E133" s="150" t="s">
        <v>44</v>
      </c>
      <c r="F133" s="151" t="s">
        <v>373</v>
      </c>
      <c r="H133" s="152">
        <v>-120.96</v>
      </c>
      <c r="I133" s="153"/>
      <c r="L133" s="149"/>
      <c r="M133" s="154"/>
      <c r="T133" s="155"/>
      <c r="AT133" s="150" t="s">
        <v>182</v>
      </c>
      <c r="AU133" s="150" t="s">
        <v>21</v>
      </c>
      <c r="AV133" s="12" t="s">
        <v>21</v>
      </c>
      <c r="AW133" s="12" t="s">
        <v>42</v>
      </c>
      <c r="AX133" s="12" t="s">
        <v>82</v>
      </c>
      <c r="AY133" s="150" t="s">
        <v>168</v>
      </c>
    </row>
    <row r="134" spans="2:65" s="13" customFormat="1" ht="10.199999999999999">
      <c r="B134" s="162"/>
      <c r="D134" s="145" t="s">
        <v>182</v>
      </c>
      <c r="E134" s="163" t="s">
        <v>227</v>
      </c>
      <c r="F134" s="164" t="s">
        <v>264</v>
      </c>
      <c r="H134" s="165">
        <v>62.04</v>
      </c>
      <c r="I134" s="166"/>
      <c r="L134" s="162"/>
      <c r="M134" s="167"/>
      <c r="T134" s="168"/>
      <c r="AT134" s="163" t="s">
        <v>182</v>
      </c>
      <c r="AU134" s="163" t="s">
        <v>21</v>
      </c>
      <c r="AV134" s="13" t="s">
        <v>187</v>
      </c>
      <c r="AW134" s="13" t="s">
        <v>42</v>
      </c>
      <c r="AX134" s="13" t="s">
        <v>90</v>
      </c>
      <c r="AY134" s="163" t="s">
        <v>168</v>
      </c>
    </row>
    <row r="135" spans="2:65" s="1" customFormat="1" ht="24.15" customHeight="1">
      <c r="B135" s="33"/>
      <c r="C135" s="132" t="s">
        <v>322</v>
      </c>
      <c r="D135" s="132" t="s">
        <v>171</v>
      </c>
      <c r="E135" s="133" t="s">
        <v>376</v>
      </c>
      <c r="F135" s="134" t="s">
        <v>377</v>
      </c>
      <c r="G135" s="135" t="s">
        <v>225</v>
      </c>
      <c r="H135" s="136">
        <v>120.96</v>
      </c>
      <c r="I135" s="137"/>
      <c r="J135" s="138">
        <f>ROUND(I135*H135,2)</f>
        <v>0</v>
      </c>
      <c r="K135" s="134" t="s">
        <v>254</v>
      </c>
      <c r="L135" s="33"/>
      <c r="M135" s="139" t="s">
        <v>44</v>
      </c>
      <c r="N135" s="140" t="s">
        <v>53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187</v>
      </c>
      <c r="AT135" s="143" t="s">
        <v>171</v>
      </c>
      <c r="AU135" s="143" t="s">
        <v>21</v>
      </c>
      <c r="AY135" s="17" t="s">
        <v>168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90</v>
      </c>
      <c r="BK135" s="144">
        <f>ROUND(I135*H135,2)</f>
        <v>0</v>
      </c>
      <c r="BL135" s="17" t="s">
        <v>187</v>
      </c>
      <c r="BM135" s="143" t="s">
        <v>378</v>
      </c>
    </row>
    <row r="136" spans="2:65" s="1" customFormat="1" ht="10.199999999999999">
      <c r="B136" s="33"/>
      <c r="D136" s="160" t="s">
        <v>256</v>
      </c>
      <c r="F136" s="161" t="s">
        <v>379</v>
      </c>
      <c r="I136" s="147"/>
      <c r="L136" s="33"/>
      <c r="M136" s="148"/>
      <c r="T136" s="54"/>
      <c r="AT136" s="17" t="s">
        <v>256</v>
      </c>
      <c r="AU136" s="17" t="s">
        <v>21</v>
      </c>
    </row>
    <row r="137" spans="2:65" s="12" customFormat="1" ht="10.199999999999999">
      <c r="B137" s="149"/>
      <c r="D137" s="145" t="s">
        <v>182</v>
      </c>
      <c r="E137" s="150" t="s">
        <v>44</v>
      </c>
      <c r="F137" s="151" t="s">
        <v>59</v>
      </c>
      <c r="H137" s="152">
        <v>183</v>
      </c>
      <c r="I137" s="153"/>
      <c r="L137" s="149"/>
      <c r="M137" s="154"/>
      <c r="T137" s="155"/>
      <c r="AT137" s="150" t="s">
        <v>182</v>
      </c>
      <c r="AU137" s="150" t="s">
        <v>21</v>
      </c>
      <c r="AV137" s="12" t="s">
        <v>21</v>
      </c>
      <c r="AW137" s="12" t="s">
        <v>42</v>
      </c>
      <c r="AX137" s="12" t="s">
        <v>82</v>
      </c>
      <c r="AY137" s="150" t="s">
        <v>168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628</v>
      </c>
      <c r="H138" s="152">
        <v>-7.2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82</v>
      </c>
      <c r="AY138" s="150" t="s">
        <v>168</v>
      </c>
    </row>
    <row r="139" spans="2:65" s="12" customFormat="1" ht="10.199999999999999">
      <c r="B139" s="149"/>
      <c r="D139" s="145" t="s">
        <v>182</v>
      </c>
      <c r="E139" s="150" t="s">
        <v>44</v>
      </c>
      <c r="F139" s="151" t="s">
        <v>629</v>
      </c>
      <c r="H139" s="152">
        <v>-3.84</v>
      </c>
      <c r="I139" s="153"/>
      <c r="L139" s="149"/>
      <c r="M139" s="154"/>
      <c r="T139" s="155"/>
      <c r="AT139" s="150" t="s">
        <v>182</v>
      </c>
      <c r="AU139" s="150" t="s">
        <v>21</v>
      </c>
      <c r="AV139" s="12" t="s">
        <v>21</v>
      </c>
      <c r="AW139" s="12" t="s">
        <v>42</v>
      </c>
      <c r="AX139" s="12" t="s">
        <v>82</v>
      </c>
      <c r="AY139" s="150" t="s">
        <v>168</v>
      </c>
    </row>
    <row r="140" spans="2:65" s="12" customFormat="1" ht="10.199999999999999">
      <c r="B140" s="149"/>
      <c r="D140" s="145" t="s">
        <v>182</v>
      </c>
      <c r="E140" s="150" t="s">
        <v>44</v>
      </c>
      <c r="F140" s="151" t="s">
        <v>630</v>
      </c>
      <c r="H140" s="152">
        <v>-43.68</v>
      </c>
      <c r="I140" s="153"/>
      <c r="L140" s="149"/>
      <c r="M140" s="154"/>
      <c r="T140" s="155"/>
      <c r="AT140" s="150" t="s">
        <v>182</v>
      </c>
      <c r="AU140" s="150" t="s">
        <v>21</v>
      </c>
      <c r="AV140" s="12" t="s">
        <v>21</v>
      </c>
      <c r="AW140" s="12" t="s">
        <v>42</v>
      </c>
      <c r="AX140" s="12" t="s">
        <v>82</v>
      </c>
      <c r="AY140" s="150" t="s">
        <v>168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631</v>
      </c>
      <c r="H141" s="152">
        <v>-0.6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82</v>
      </c>
      <c r="AY141" s="150" t="s">
        <v>168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632</v>
      </c>
      <c r="H142" s="152">
        <v>-6.72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82</v>
      </c>
      <c r="AY142" s="150" t="s">
        <v>168</v>
      </c>
    </row>
    <row r="143" spans="2:65" s="13" customFormat="1" ht="10.199999999999999">
      <c r="B143" s="162"/>
      <c r="D143" s="145" t="s">
        <v>182</v>
      </c>
      <c r="E143" s="163" t="s">
        <v>232</v>
      </c>
      <c r="F143" s="164" t="s">
        <v>264</v>
      </c>
      <c r="H143" s="165">
        <v>120.96</v>
      </c>
      <c r="I143" s="166"/>
      <c r="L143" s="162"/>
      <c r="M143" s="167"/>
      <c r="T143" s="168"/>
      <c r="AT143" s="163" t="s">
        <v>182</v>
      </c>
      <c r="AU143" s="163" t="s">
        <v>21</v>
      </c>
      <c r="AV143" s="13" t="s">
        <v>187</v>
      </c>
      <c r="AW143" s="13" t="s">
        <v>42</v>
      </c>
      <c r="AX143" s="13" t="s">
        <v>90</v>
      </c>
      <c r="AY143" s="163" t="s">
        <v>168</v>
      </c>
    </row>
    <row r="144" spans="2:65" s="1" customFormat="1" ht="37.799999999999997" customHeight="1">
      <c r="B144" s="33"/>
      <c r="C144" s="132" t="s">
        <v>328</v>
      </c>
      <c r="D144" s="132" t="s">
        <v>171</v>
      </c>
      <c r="E144" s="133" t="s">
        <v>395</v>
      </c>
      <c r="F144" s="134" t="s">
        <v>396</v>
      </c>
      <c r="G144" s="135" t="s">
        <v>225</v>
      </c>
      <c r="H144" s="136">
        <v>44.854999999999997</v>
      </c>
      <c r="I144" s="137"/>
      <c r="J144" s="138">
        <f>ROUND(I144*H144,2)</f>
        <v>0</v>
      </c>
      <c r="K144" s="134" t="s">
        <v>254</v>
      </c>
      <c r="L144" s="33"/>
      <c r="M144" s="139" t="s">
        <v>44</v>
      </c>
      <c r="N144" s="140" t="s">
        <v>53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187</v>
      </c>
      <c r="AT144" s="143" t="s">
        <v>171</v>
      </c>
      <c r="AU144" s="143" t="s">
        <v>21</v>
      </c>
      <c r="AY144" s="17" t="s">
        <v>168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90</v>
      </c>
      <c r="BK144" s="144">
        <f>ROUND(I144*H144,2)</f>
        <v>0</v>
      </c>
      <c r="BL144" s="17" t="s">
        <v>187</v>
      </c>
      <c r="BM144" s="143" t="s">
        <v>397</v>
      </c>
    </row>
    <row r="145" spans="2:65" s="1" customFormat="1" ht="10.199999999999999">
      <c r="B145" s="33"/>
      <c r="D145" s="160" t="s">
        <v>256</v>
      </c>
      <c r="F145" s="161" t="s">
        <v>398</v>
      </c>
      <c r="I145" s="147"/>
      <c r="L145" s="33"/>
      <c r="M145" s="148"/>
      <c r="T145" s="54"/>
      <c r="AT145" s="17" t="s">
        <v>256</v>
      </c>
      <c r="AU145" s="17" t="s">
        <v>21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633</v>
      </c>
      <c r="H146" s="152">
        <v>4.6550000000000002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634</v>
      </c>
      <c r="H147" s="152">
        <v>3.0550000000000002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2" customFormat="1" ht="10.199999999999999">
      <c r="B148" s="149"/>
      <c r="D148" s="145" t="s">
        <v>182</v>
      </c>
      <c r="E148" s="150" t="s">
        <v>44</v>
      </c>
      <c r="F148" s="151" t="s">
        <v>635</v>
      </c>
      <c r="H148" s="152">
        <v>37.145000000000003</v>
      </c>
      <c r="I148" s="153"/>
      <c r="L148" s="149"/>
      <c r="M148" s="154"/>
      <c r="T148" s="155"/>
      <c r="AT148" s="150" t="s">
        <v>182</v>
      </c>
      <c r="AU148" s="150" t="s">
        <v>21</v>
      </c>
      <c r="AV148" s="12" t="s">
        <v>21</v>
      </c>
      <c r="AW148" s="12" t="s">
        <v>42</v>
      </c>
      <c r="AX148" s="12" t="s">
        <v>82</v>
      </c>
      <c r="AY148" s="150" t="s">
        <v>168</v>
      </c>
    </row>
    <row r="149" spans="2:65" s="13" customFormat="1" ht="10.199999999999999">
      <c r="B149" s="162"/>
      <c r="D149" s="145" t="s">
        <v>182</v>
      </c>
      <c r="E149" s="163" t="s">
        <v>44</v>
      </c>
      <c r="F149" s="164" t="s">
        <v>264</v>
      </c>
      <c r="H149" s="165">
        <v>44.854999999999997</v>
      </c>
      <c r="I149" s="166"/>
      <c r="L149" s="162"/>
      <c r="M149" s="167"/>
      <c r="T149" s="168"/>
      <c r="AT149" s="163" t="s">
        <v>182</v>
      </c>
      <c r="AU149" s="163" t="s">
        <v>21</v>
      </c>
      <c r="AV149" s="13" t="s">
        <v>187</v>
      </c>
      <c r="AW149" s="13" t="s">
        <v>42</v>
      </c>
      <c r="AX149" s="13" t="s">
        <v>90</v>
      </c>
      <c r="AY149" s="163" t="s">
        <v>168</v>
      </c>
    </row>
    <row r="150" spans="2:65" s="1" customFormat="1" ht="16.5" customHeight="1">
      <c r="B150" s="33"/>
      <c r="C150" s="176" t="s">
        <v>334</v>
      </c>
      <c r="D150" s="176" t="s">
        <v>386</v>
      </c>
      <c r="E150" s="177" t="s">
        <v>403</v>
      </c>
      <c r="F150" s="178" t="s">
        <v>404</v>
      </c>
      <c r="G150" s="179" t="s">
        <v>365</v>
      </c>
      <c r="H150" s="180">
        <v>74.908000000000001</v>
      </c>
      <c r="I150" s="181"/>
      <c r="J150" s="182">
        <f>ROUND(I150*H150,2)</f>
        <v>0</v>
      </c>
      <c r="K150" s="178" t="s">
        <v>254</v>
      </c>
      <c r="L150" s="183"/>
      <c r="M150" s="184" t="s">
        <v>44</v>
      </c>
      <c r="N150" s="185" t="s">
        <v>53</v>
      </c>
      <c r="P150" s="141">
        <f>O150*H150</f>
        <v>0</v>
      </c>
      <c r="Q150" s="141">
        <v>1</v>
      </c>
      <c r="R150" s="141">
        <f>Q150*H150</f>
        <v>74.908000000000001</v>
      </c>
      <c r="S150" s="141">
        <v>0</v>
      </c>
      <c r="T150" s="142">
        <f>S150*H150</f>
        <v>0</v>
      </c>
      <c r="AR150" s="143" t="s">
        <v>204</v>
      </c>
      <c r="AT150" s="143" t="s">
        <v>386</v>
      </c>
      <c r="AU150" s="143" t="s">
        <v>21</v>
      </c>
      <c r="AY150" s="17" t="s">
        <v>168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90</v>
      </c>
      <c r="BK150" s="144">
        <f>ROUND(I150*H150,2)</f>
        <v>0</v>
      </c>
      <c r="BL150" s="17" t="s">
        <v>187</v>
      </c>
      <c r="BM150" s="143" t="s">
        <v>405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636</v>
      </c>
      <c r="H151" s="152">
        <v>74.908000000000001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1" customFormat="1" ht="22.8" customHeight="1">
      <c r="B152" s="120"/>
      <c r="D152" s="121" t="s">
        <v>81</v>
      </c>
      <c r="E152" s="130" t="s">
        <v>187</v>
      </c>
      <c r="F152" s="130" t="s">
        <v>419</v>
      </c>
      <c r="I152" s="123"/>
      <c r="J152" s="131">
        <f>BK152</f>
        <v>0</v>
      </c>
      <c r="L152" s="120"/>
      <c r="M152" s="125"/>
      <c r="P152" s="126">
        <f>SUM(P153:P161)</f>
        <v>0</v>
      </c>
      <c r="R152" s="126">
        <f>SUM(R153:R161)</f>
        <v>0</v>
      </c>
      <c r="T152" s="127">
        <f>SUM(T153:T161)</f>
        <v>0</v>
      </c>
      <c r="AR152" s="121" t="s">
        <v>90</v>
      </c>
      <c r="AT152" s="128" t="s">
        <v>81</v>
      </c>
      <c r="AU152" s="128" t="s">
        <v>90</v>
      </c>
      <c r="AY152" s="121" t="s">
        <v>168</v>
      </c>
      <c r="BK152" s="129">
        <f>SUM(BK153:BK161)</f>
        <v>0</v>
      </c>
    </row>
    <row r="153" spans="2:65" s="1" customFormat="1" ht="21.75" customHeight="1">
      <c r="B153" s="33"/>
      <c r="C153" s="132" t="s">
        <v>339</v>
      </c>
      <c r="D153" s="132" t="s">
        <v>171</v>
      </c>
      <c r="E153" s="133" t="s">
        <v>421</v>
      </c>
      <c r="F153" s="134" t="s">
        <v>422</v>
      </c>
      <c r="G153" s="135" t="s">
        <v>225</v>
      </c>
      <c r="H153" s="136">
        <v>7.38</v>
      </c>
      <c r="I153" s="137"/>
      <c r="J153" s="138">
        <f>ROUND(I153*H153,2)</f>
        <v>0</v>
      </c>
      <c r="K153" s="134" t="s">
        <v>254</v>
      </c>
      <c r="L153" s="33"/>
      <c r="M153" s="139" t="s">
        <v>44</v>
      </c>
      <c r="N153" s="140" t="s">
        <v>53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187</v>
      </c>
      <c r="AT153" s="143" t="s">
        <v>171</v>
      </c>
      <c r="AU153" s="143" t="s">
        <v>21</v>
      </c>
      <c r="AY153" s="17" t="s">
        <v>168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90</v>
      </c>
      <c r="BK153" s="144">
        <f>ROUND(I153*H153,2)</f>
        <v>0</v>
      </c>
      <c r="BL153" s="17" t="s">
        <v>187</v>
      </c>
      <c r="BM153" s="143" t="s">
        <v>423</v>
      </c>
    </row>
    <row r="154" spans="2:65" s="1" customFormat="1" ht="10.199999999999999">
      <c r="B154" s="33"/>
      <c r="D154" s="160" t="s">
        <v>256</v>
      </c>
      <c r="F154" s="161" t="s">
        <v>424</v>
      </c>
      <c r="I154" s="147"/>
      <c r="L154" s="33"/>
      <c r="M154" s="148"/>
      <c r="T154" s="54"/>
      <c r="AT154" s="17" t="s">
        <v>256</v>
      </c>
      <c r="AU154" s="17" t="s">
        <v>21</v>
      </c>
    </row>
    <row r="155" spans="2:65" s="12" customFormat="1" ht="10.199999999999999">
      <c r="B155" s="149"/>
      <c r="D155" s="145" t="s">
        <v>182</v>
      </c>
      <c r="E155" s="150" t="s">
        <v>44</v>
      </c>
      <c r="F155" s="151" t="s">
        <v>637</v>
      </c>
      <c r="H155" s="152">
        <v>0.3</v>
      </c>
      <c r="I155" s="153"/>
      <c r="L155" s="149"/>
      <c r="M155" s="154"/>
      <c r="T155" s="155"/>
      <c r="AT155" s="150" t="s">
        <v>182</v>
      </c>
      <c r="AU155" s="150" t="s">
        <v>21</v>
      </c>
      <c r="AV155" s="12" t="s">
        <v>21</v>
      </c>
      <c r="AW155" s="12" t="s">
        <v>42</v>
      </c>
      <c r="AX155" s="12" t="s">
        <v>82</v>
      </c>
      <c r="AY155" s="150" t="s">
        <v>168</v>
      </c>
    </row>
    <row r="156" spans="2:65" s="12" customFormat="1" ht="10.199999999999999">
      <c r="B156" s="149"/>
      <c r="D156" s="145" t="s">
        <v>182</v>
      </c>
      <c r="E156" s="150" t="s">
        <v>44</v>
      </c>
      <c r="F156" s="151" t="s">
        <v>638</v>
      </c>
      <c r="H156" s="152">
        <v>0.3</v>
      </c>
      <c r="I156" s="153"/>
      <c r="L156" s="149"/>
      <c r="M156" s="154"/>
      <c r="T156" s="155"/>
      <c r="AT156" s="150" t="s">
        <v>182</v>
      </c>
      <c r="AU156" s="150" t="s">
        <v>21</v>
      </c>
      <c r="AV156" s="12" t="s">
        <v>21</v>
      </c>
      <c r="AW156" s="12" t="s">
        <v>42</v>
      </c>
      <c r="AX156" s="12" t="s">
        <v>82</v>
      </c>
      <c r="AY156" s="150" t="s">
        <v>168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639</v>
      </c>
      <c r="H157" s="152">
        <v>0.24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82</v>
      </c>
      <c r="AY157" s="150" t="s">
        <v>168</v>
      </c>
    </row>
    <row r="158" spans="2:65" s="12" customFormat="1" ht="10.199999999999999">
      <c r="B158" s="149"/>
      <c r="D158" s="145" t="s">
        <v>182</v>
      </c>
      <c r="E158" s="150" t="s">
        <v>44</v>
      </c>
      <c r="F158" s="151" t="s">
        <v>640</v>
      </c>
      <c r="H158" s="152">
        <v>0.24</v>
      </c>
      <c r="I158" s="153"/>
      <c r="L158" s="149"/>
      <c r="M158" s="154"/>
      <c r="T158" s="155"/>
      <c r="AT158" s="150" t="s">
        <v>182</v>
      </c>
      <c r="AU158" s="150" t="s">
        <v>21</v>
      </c>
      <c r="AV158" s="12" t="s">
        <v>21</v>
      </c>
      <c r="AW158" s="12" t="s">
        <v>42</v>
      </c>
      <c r="AX158" s="12" t="s">
        <v>82</v>
      </c>
      <c r="AY158" s="150" t="s">
        <v>168</v>
      </c>
    </row>
    <row r="159" spans="2:65" s="12" customFormat="1" ht="10.199999999999999">
      <c r="B159" s="149"/>
      <c r="D159" s="145" t="s">
        <v>182</v>
      </c>
      <c r="E159" s="150" t="s">
        <v>44</v>
      </c>
      <c r="F159" s="151" t="s">
        <v>641</v>
      </c>
      <c r="H159" s="152">
        <v>6</v>
      </c>
      <c r="I159" s="153"/>
      <c r="L159" s="149"/>
      <c r="M159" s="154"/>
      <c r="T159" s="155"/>
      <c r="AT159" s="150" t="s">
        <v>182</v>
      </c>
      <c r="AU159" s="150" t="s">
        <v>21</v>
      </c>
      <c r="AV159" s="12" t="s">
        <v>21</v>
      </c>
      <c r="AW159" s="12" t="s">
        <v>42</v>
      </c>
      <c r="AX159" s="12" t="s">
        <v>82</v>
      </c>
      <c r="AY159" s="150" t="s">
        <v>168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642</v>
      </c>
      <c r="H160" s="152">
        <v>0.3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82</v>
      </c>
      <c r="AY160" s="150" t="s">
        <v>168</v>
      </c>
    </row>
    <row r="161" spans="2:65" s="13" customFormat="1" ht="10.199999999999999">
      <c r="B161" s="162"/>
      <c r="D161" s="145" t="s">
        <v>182</v>
      </c>
      <c r="E161" s="163" t="s">
        <v>44</v>
      </c>
      <c r="F161" s="164" t="s">
        <v>264</v>
      </c>
      <c r="H161" s="165">
        <v>7.38</v>
      </c>
      <c r="I161" s="166"/>
      <c r="L161" s="162"/>
      <c r="M161" s="167"/>
      <c r="T161" s="168"/>
      <c r="AT161" s="163" t="s">
        <v>182</v>
      </c>
      <c r="AU161" s="163" t="s">
        <v>21</v>
      </c>
      <c r="AV161" s="13" t="s">
        <v>187</v>
      </c>
      <c r="AW161" s="13" t="s">
        <v>42</v>
      </c>
      <c r="AX161" s="13" t="s">
        <v>90</v>
      </c>
      <c r="AY161" s="163" t="s">
        <v>168</v>
      </c>
    </row>
    <row r="162" spans="2:65" s="11" customFormat="1" ht="22.8" customHeight="1">
      <c r="B162" s="120"/>
      <c r="D162" s="121" t="s">
        <v>81</v>
      </c>
      <c r="E162" s="130" t="s">
        <v>204</v>
      </c>
      <c r="F162" s="130" t="s">
        <v>479</v>
      </c>
      <c r="I162" s="123"/>
      <c r="J162" s="131">
        <f>BK162</f>
        <v>0</v>
      </c>
      <c r="L162" s="120"/>
      <c r="M162" s="125"/>
      <c r="P162" s="126">
        <f>SUM(P163:P217)</f>
        <v>0</v>
      </c>
      <c r="R162" s="126">
        <f>SUM(R163:R217)</f>
        <v>17.717084</v>
      </c>
      <c r="T162" s="127">
        <f>SUM(T163:T217)</f>
        <v>24.64</v>
      </c>
      <c r="AR162" s="121" t="s">
        <v>90</v>
      </c>
      <c r="AT162" s="128" t="s">
        <v>81</v>
      </c>
      <c r="AU162" s="128" t="s">
        <v>90</v>
      </c>
      <c r="AY162" s="121" t="s">
        <v>168</v>
      </c>
      <c r="BK162" s="129">
        <f>SUM(BK163:BK217)</f>
        <v>0</v>
      </c>
    </row>
    <row r="163" spans="2:65" s="1" customFormat="1" ht="16.5" customHeight="1">
      <c r="B163" s="33"/>
      <c r="C163" s="132" t="s">
        <v>344</v>
      </c>
      <c r="D163" s="132" t="s">
        <v>171</v>
      </c>
      <c r="E163" s="133" t="s">
        <v>643</v>
      </c>
      <c r="F163" s="134" t="s">
        <v>644</v>
      </c>
      <c r="G163" s="135" t="s">
        <v>267</v>
      </c>
      <c r="H163" s="136">
        <v>52</v>
      </c>
      <c r="I163" s="137"/>
      <c r="J163" s="138">
        <f>ROUND(I163*H163,2)</f>
        <v>0</v>
      </c>
      <c r="K163" s="134" t="s">
        <v>254</v>
      </c>
      <c r="L163" s="33"/>
      <c r="M163" s="139" t="s">
        <v>44</v>
      </c>
      <c r="N163" s="140" t="s">
        <v>53</v>
      </c>
      <c r="P163" s="141">
        <f>O163*H163</f>
        <v>0</v>
      </c>
      <c r="Q163" s="141">
        <v>0</v>
      </c>
      <c r="R163" s="141">
        <f>Q163*H163</f>
        <v>0</v>
      </c>
      <c r="S163" s="141">
        <v>0.32</v>
      </c>
      <c r="T163" s="142">
        <f>S163*H163</f>
        <v>16.64</v>
      </c>
      <c r="AR163" s="143" t="s">
        <v>187</v>
      </c>
      <c r="AT163" s="143" t="s">
        <v>171</v>
      </c>
      <c r="AU163" s="143" t="s">
        <v>21</v>
      </c>
      <c r="AY163" s="17" t="s">
        <v>168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7" t="s">
        <v>90</v>
      </c>
      <c r="BK163" s="144">
        <f>ROUND(I163*H163,2)</f>
        <v>0</v>
      </c>
      <c r="BL163" s="17" t="s">
        <v>187</v>
      </c>
      <c r="BM163" s="143" t="s">
        <v>645</v>
      </c>
    </row>
    <row r="164" spans="2:65" s="1" customFormat="1" ht="10.199999999999999">
      <c r="B164" s="33"/>
      <c r="D164" s="160" t="s">
        <v>256</v>
      </c>
      <c r="F164" s="161" t="s">
        <v>646</v>
      </c>
      <c r="I164" s="147"/>
      <c r="L164" s="33"/>
      <c r="M164" s="148"/>
      <c r="T164" s="54"/>
      <c r="AT164" s="17" t="s">
        <v>256</v>
      </c>
      <c r="AU164" s="17" t="s">
        <v>21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647</v>
      </c>
      <c r="H165" s="152">
        <v>2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82</v>
      </c>
      <c r="AY165" s="150" t="s">
        <v>168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648</v>
      </c>
      <c r="H166" s="152">
        <v>50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3" customFormat="1" ht="10.199999999999999">
      <c r="B167" s="162"/>
      <c r="D167" s="145" t="s">
        <v>182</v>
      </c>
      <c r="E167" s="163" t="s">
        <v>44</v>
      </c>
      <c r="F167" s="164" t="s">
        <v>264</v>
      </c>
      <c r="H167" s="165">
        <v>52</v>
      </c>
      <c r="I167" s="166"/>
      <c r="L167" s="162"/>
      <c r="M167" s="167"/>
      <c r="T167" s="168"/>
      <c r="AT167" s="163" t="s">
        <v>182</v>
      </c>
      <c r="AU167" s="163" t="s">
        <v>21</v>
      </c>
      <c r="AV167" s="13" t="s">
        <v>187</v>
      </c>
      <c r="AW167" s="13" t="s">
        <v>42</v>
      </c>
      <c r="AX167" s="13" t="s">
        <v>90</v>
      </c>
      <c r="AY167" s="163" t="s">
        <v>168</v>
      </c>
    </row>
    <row r="168" spans="2:65" s="1" customFormat="1" ht="16.5" customHeight="1">
      <c r="B168" s="33"/>
      <c r="C168" s="132" t="s">
        <v>350</v>
      </c>
      <c r="D168" s="132" t="s">
        <v>171</v>
      </c>
      <c r="E168" s="133" t="s">
        <v>649</v>
      </c>
      <c r="F168" s="134" t="s">
        <v>650</v>
      </c>
      <c r="G168" s="135" t="s">
        <v>267</v>
      </c>
      <c r="H168" s="136">
        <v>4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0.7</v>
      </c>
      <c r="T168" s="142">
        <f>S168*H168</f>
        <v>2.8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651</v>
      </c>
    </row>
    <row r="169" spans="2:65" s="1" customFormat="1" ht="10.199999999999999">
      <c r="B169" s="33"/>
      <c r="D169" s="160" t="s">
        <v>256</v>
      </c>
      <c r="F169" s="161" t="s">
        <v>652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653</v>
      </c>
      <c r="H170" s="152">
        <v>2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82</v>
      </c>
      <c r="AY170" s="15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654</v>
      </c>
      <c r="H171" s="152">
        <v>2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82</v>
      </c>
      <c r="AY171" s="150" t="s">
        <v>168</v>
      </c>
    </row>
    <row r="172" spans="2:65" s="13" customFormat="1" ht="10.199999999999999">
      <c r="B172" s="162"/>
      <c r="D172" s="145" t="s">
        <v>182</v>
      </c>
      <c r="E172" s="163" t="s">
        <v>44</v>
      </c>
      <c r="F172" s="164" t="s">
        <v>264</v>
      </c>
      <c r="H172" s="165">
        <v>4</v>
      </c>
      <c r="I172" s="166"/>
      <c r="L172" s="162"/>
      <c r="M172" s="167"/>
      <c r="T172" s="168"/>
      <c r="AT172" s="163" t="s">
        <v>182</v>
      </c>
      <c r="AU172" s="163" t="s">
        <v>21</v>
      </c>
      <c r="AV172" s="13" t="s">
        <v>187</v>
      </c>
      <c r="AW172" s="13" t="s">
        <v>42</v>
      </c>
      <c r="AX172" s="13" t="s">
        <v>90</v>
      </c>
      <c r="AY172" s="163" t="s">
        <v>168</v>
      </c>
    </row>
    <row r="173" spans="2:65" s="1" customFormat="1" ht="16.5" customHeight="1">
      <c r="B173" s="33"/>
      <c r="C173" s="132" t="s">
        <v>356</v>
      </c>
      <c r="D173" s="132" t="s">
        <v>171</v>
      </c>
      <c r="E173" s="133" t="s">
        <v>655</v>
      </c>
      <c r="F173" s="134" t="s">
        <v>656</v>
      </c>
      <c r="G173" s="135" t="s">
        <v>267</v>
      </c>
      <c r="H173" s="136">
        <v>4</v>
      </c>
      <c r="I173" s="137"/>
      <c r="J173" s="138">
        <f>ROUND(I173*H173,2)</f>
        <v>0</v>
      </c>
      <c r="K173" s="134" t="s">
        <v>254</v>
      </c>
      <c r="L173" s="33"/>
      <c r="M173" s="139" t="s">
        <v>44</v>
      </c>
      <c r="N173" s="140" t="s">
        <v>53</v>
      </c>
      <c r="P173" s="141">
        <f>O173*H173</f>
        <v>0</v>
      </c>
      <c r="Q173" s="141">
        <v>0</v>
      </c>
      <c r="R173" s="141">
        <f>Q173*H173</f>
        <v>0</v>
      </c>
      <c r="S173" s="141">
        <v>1.3</v>
      </c>
      <c r="T173" s="142">
        <f>S173*H173</f>
        <v>5.2</v>
      </c>
      <c r="AR173" s="143" t="s">
        <v>187</v>
      </c>
      <c r="AT173" s="143" t="s">
        <v>171</v>
      </c>
      <c r="AU173" s="143" t="s">
        <v>21</v>
      </c>
      <c r="AY173" s="17" t="s">
        <v>168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90</v>
      </c>
      <c r="BK173" s="144">
        <f>ROUND(I173*H173,2)</f>
        <v>0</v>
      </c>
      <c r="BL173" s="17" t="s">
        <v>187</v>
      </c>
      <c r="BM173" s="143" t="s">
        <v>657</v>
      </c>
    </row>
    <row r="174" spans="2:65" s="1" customFormat="1" ht="10.199999999999999">
      <c r="B174" s="33"/>
      <c r="D174" s="160" t="s">
        <v>256</v>
      </c>
      <c r="F174" s="161" t="s">
        <v>658</v>
      </c>
      <c r="I174" s="147"/>
      <c r="L174" s="33"/>
      <c r="M174" s="148"/>
      <c r="T174" s="54"/>
      <c r="AT174" s="17" t="s">
        <v>256</v>
      </c>
      <c r="AU174" s="17" t="s">
        <v>21</v>
      </c>
    </row>
    <row r="175" spans="2:65" s="12" customFormat="1" ht="10.199999999999999">
      <c r="B175" s="149"/>
      <c r="D175" s="145" t="s">
        <v>182</v>
      </c>
      <c r="E175" s="150" t="s">
        <v>44</v>
      </c>
      <c r="F175" s="151" t="s">
        <v>659</v>
      </c>
      <c r="H175" s="152">
        <v>2</v>
      </c>
      <c r="I175" s="153"/>
      <c r="L175" s="149"/>
      <c r="M175" s="154"/>
      <c r="T175" s="155"/>
      <c r="AT175" s="150" t="s">
        <v>182</v>
      </c>
      <c r="AU175" s="150" t="s">
        <v>21</v>
      </c>
      <c r="AV175" s="12" t="s">
        <v>21</v>
      </c>
      <c r="AW175" s="12" t="s">
        <v>42</v>
      </c>
      <c r="AX175" s="12" t="s">
        <v>82</v>
      </c>
      <c r="AY175" s="150" t="s">
        <v>168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660</v>
      </c>
      <c r="H176" s="152">
        <v>2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3" customFormat="1" ht="10.199999999999999">
      <c r="B177" s="162"/>
      <c r="D177" s="145" t="s">
        <v>182</v>
      </c>
      <c r="E177" s="163" t="s">
        <v>44</v>
      </c>
      <c r="F177" s="164" t="s">
        <v>264</v>
      </c>
      <c r="H177" s="165">
        <v>4</v>
      </c>
      <c r="I177" s="166"/>
      <c r="L177" s="162"/>
      <c r="M177" s="167"/>
      <c r="T177" s="168"/>
      <c r="AT177" s="163" t="s">
        <v>182</v>
      </c>
      <c r="AU177" s="163" t="s">
        <v>21</v>
      </c>
      <c r="AV177" s="13" t="s">
        <v>187</v>
      </c>
      <c r="AW177" s="13" t="s">
        <v>42</v>
      </c>
      <c r="AX177" s="13" t="s">
        <v>90</v>
      </c>
      <c r="AY177" s="163" t="s">
        <v>168</v>
      </c>
    </row>
    <row r="178" spans="2:65" s="1" customFormat="1" ht="24.15" customHeight="1">
      <c r="B178" s="33"/>
      <c r="C178" s="132" t="s">
        <v>362</v>
      </c>
      <c r="D178" s="132" t="s">
        <v>171</v>
      </c>
      <c r="E178" s="133" t="s">
        <v>661</v>
      </c>
      <c r="F178" s="134" t="s">
        <v>662</v>
      </c>
      <c r="G178" s="135" t="s">
        <v>267</v>
      </c>
      <c r="H178" s="136">
        <v>52</v>
      </c>
      <c r="I178" s="137"/>
      <c r="J178" s="138">
        <f>ROUND(I178*H178,2)</f>
        <v>0</v>
      </c>
      <c r="K178" s="134" t="s">
        <v>254</v>
      </c>
      <c r="L178" s="33"/>
      <c r="M178" s="139" t="s">
        <v>44</v>
      </c>
      <c r="N178" s="140" t="s">
        <v>53</v>
      </c>
      <c r="P178" s="141">
        <f>O178*H178</f>
        <v>0</v>
      </c>
      <c r="Q178" s="141">
        <v>1.8000000000000001E-4</v>
      </c>
      <c r="R178" s="141">
        <f>Q178*H178</f>
        <v>9.3600000000000003E-3</v>
      </c>
      <c r="S178" s="141">
        <v>0</v>
      </c>
      <c r="T178" s="142">
        <f>S178*H178</f>
        <v>0</v>
      </c>
      <c r="AR178" s="143" t="s">
        <v>187</v>
      </c>
      <c r="AT178" s="143" t="s">
        <v>171</v>
      </c>
      <c r="AU178" s="143" t="s">
        <v>21</v>
      </c>
      <c r="AY178" s="17" t="s">
        <v>168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7" t="s">
        <v>90</v>
      </c>
      <c r="BK178" s="144">
        <f>ROUND(I178*H178,2)</f>
        <v>0</v>
      </c>
      <c r="BL178" s="17" t="s">
        <v>187</v>
      </c>
      <c r="BM178" s="143" t="s">
        <v>663</v>
      </c>
    </row>
    <row r="179" spans="2:65" s="1" customFormat="1" ht="10.199999999999999">
      <c r="B179" s="33"/>
      <c r="D179" s="160" t="s">
        <v>256</v>
      </c>
      <c r="F179" s="161" t="s">
        <v>664</v>
      </c>
      <c r="I179" s="147"/>
      <c r="L179" s="33"/>
      <c r="M179" s="148"/>
      <c r="T179" s="54"/>
      <c r="AT179" s="17" t="s">
        <v>256</v>
      </c>
      <c r="AU179" s="17" t="s">
        <v>21</v>
      </c>
    </row>
    <row r="180" spans="2:65" s="12" customFormat="1" ht="10.199999999999999">
      <c r="B180" s="149"/>
      <c r="D180" s="145" t="s">
        <v>182</v>
      </c>
      <c r="E180" s="150" t="s">
        <v>44</v>
      </c>
      <c r="F180" s="151" t="s">
        <v>647</v>
      </c>
      <c r="H180" s="152">
        <v>2</v>
      </c>
      <c r="I180" s="153"/>
      <c r="L180" s="149"/>
      <c r="M180" s="154"/>
      <c r="T180" s="155"/>
      <c r="AT180" s="150" t="s">
        <v>182</v>
      </c>
      <c r="AU180" s="150" t="s">
        <v>21</v>
      </c>
      <c r="AV180" s="12" t="s">
        <v>21</v>
      </c>
      <c r="AW180" s="12" t="s">
        <v>42</v>
      </c>
      <c r="AX180" s="12" t="s">
        <v>82</v>
      </c>
      <c r="AY180" s="150" t="s">
        <v>168</v>
      </c>
    </row>
    <row r="181" spans="2:65" s="12" customFormat="1" ht="10.199999999999999">
      <c r="B181" s="149"/>
      <c r="D181" s="145" t="s">
        <v>182</v>
      </c>
      <c r="E181" s="150" t="s">
        <v>44</v>
      </c>
      <c r="F181" s="151" t="s">
        <v>648</v>
      </c>
      <c r="H181" s="152">
        <v>50</v>
      </c>
      <c r="I181" s="153"/>
      <c r="L181" s="149"/>
      <c r="M181" s="154"/>
      <c r="T181" s="155"/>
      <c r="AT181" s="150" t="s">
        <v>182</v>
      </c>
      <c r="AU181" s="150" t="s">
        <v>21</v>
      </c>
      <c r="AV181" s="12" t="s">
        <v>21</v>
      </c>
      <c r="AW181" s="12" t="s">
        <v>42</v>
      </c>
      <c r="AX181" s="12" t="s">
        <v>82</v>
      </c>
      <c r="AY181" s="150" t="s">
        <v>168</v>
      </c>
    </row>
    <row r="182" spans="2:65" s="13" customFormat="1" ht="10.199999999999999">
      <c r="B182" s="162"/>
      <c r="D182" s="145" t="s">
        <v>182</v>
      </c>
      <c r="E182" s="163" t="s">
        <v>44</v>
      </c>
      <c r="F182" s="164" t="s">
        <v>264</v>
      </c>
      <c r="H182" s="165">
        <v>52</v>
      </c>
      <c r="I182" s="166"/>
      <c r="L182" s="162"/>
      <c r="M182" s="167"/>
      <c r="T182" s="168"/>
      <c r="AT182" s="163" t="s">
        <v>182</v>
      </c>
      <c r="AU182" s="163" t="s">
        <v>21</v>
      </c>
      <c r="AV182" s="13" t="s">
        <v>187</v>
      </c>
      <c r="AW182" s="13" t="s">
        <v>42</v>
      </c>
      <c r="AX182" s="13" t="s">
        <v>90</v>
      </c>
      <c r="AY182" s="163" t="s">
        <v>168</v>
      </c>
    </row>
    <row r="183" spans="2:65" s="1" customFormat="1" ht="16.5" customHeight="1">
      <c r="B183" s="33"/>
      <c r="C183" s="176" t="s">
        <v>7</v>
      </c>
      <c r="D183" s="176" t="s">
        <v>386</v>
      </c>
      <c r="E183" s="177" t="s">
        <v>665</v>
      </c>
      <c r="F183" s="178" t="s">
        <v>666</v>
      </c>
      <c r="G183" s="179" t="s">
        <v>267</v>
      </c>
      <c r="H183" s="180">
        <v>52.52</v>
      </c>
      <c r="I183" s="181"/>
      <c r="J183" s="182">
        <f>ROUND(I183*H183,2)</f>
        <v>0</v>
      </c>
      <c r="K183" s="178" t="s">
        <v>254</v>
      </c>
      <c r="L183" s="183"/>
      <c r="M183" s="184" t="s">
        <v>44</v>
      </c>
      <c r="N183" s="185" t="s">
        <v>53</v>
      </c>
      <c r="P183" s="141">
        <f>O183*H183</f>
        <v>0</v>
      </c>
      <c r="Q183" s="141">
        <v>0.30399999999999999</v>
      </c>
      <c r="R183" s="141">
        <f>Q183*H183</f>
        <v>15.96608</v>
      </c>
      <c r="S183" s="141">
        <v>0</v>
      </c>
      <c r="T183" s="142">
        <f>S183*H183</f>
        <v>0</v>
      </c>
      <c r="AR183" s="143" t="s">
        <v>204</v>
      </c>
      <c r="AT183" s="143" t="s">
        <v>386</v>
      </c>
      <c r="AU183" s="143" t="s">
        <v>21</v>
      </c>
      <c r="AY183" s="17" t="s">
        <v>168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90</v>
      </c>
      <c r="BK183" s="144">
        <f>ROUND(I183*H183,2)</f>
        <v>0</v>
      </c>
      <c r="BL183" s="17" t="s">
        <v>187</v>
      </c>
      <c r="BM183" s="143" t="s">
        <v>667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547</v>
      </c>
      <c r="H184" s="152">
        <v>52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90</v>
      </c>
      <c r="AY184" s="150" t="s">
        <v>168</v>
      </c>
    </row>
    <row r="185" spans="2:65" s="12" customFormat="1" ht="10.199999999999999">
      <c r="B185" s="149"/>
      <c r="D185" s="145" t="s">
        <v>182</v>
      </c>
      <c r="F185" s="151" t="s">
        <v>668</v>
      </c>
      <c r="H185" s="152">
        <v>52.52</v>
      </c>
      <c r="I185" s="153"/>
      <c r="L185" s="149"/>
      <c r="M185" s="154"/>
      <c r="T185" s="155"/>
      <c r="AT185" s="150" t="s">
        <v>182</v>
      </c>
      <c r="AU185" s="150" t="s">
        <v>21</v>
      </c>
      <c r="AV185" s="12" t="s">
        <v>21</v>
      </c>
      <c r="AW185" s="12" t="s">
        <v>4</v>
      </c>
      <c r="AX185" s="12" t="s">
        <v>90</v>
      </c>
      <c r="AY185" s="150" t="s">
        <v>168</v>
      </c>
    </row>
    <row r="186" spans="2:65" s="1" customFormat="1" ht="24.15" customHeight="1">
      <c r="B186" s="33"/>
      <c r="C186" s="132" t="s">
        <v>375</v>
      </c>
      <c r="D186" s="132" t="s">
        <v>171</v>
      </c>
      <c r="E186" s="133" t="s">
        <v>669</v>
      </c>
      <c r="F186" s="134" t="s">
        <v>670</v>
      </c>
      <c r="G186" s="135" t="s">
        <v>267</v>
      </c>
      <c r="H186" s="136">
        <v>4</v>
      </c>
      <c r="I186" s="137"/>
      <c r="J186" s="138">
        <f>ROUND(I186*H186,2)</f>
        <v>0</v>
      </c>
      <c r="K186" s="134" t="s">
        <v>254</v>
      </c>
      <c r="L186" s="33"/>
      <c r="M186" s="139" t="s">
        <v>44</v>
      </c>
      <c r="N186" s="140" t="s">
        <v>53</v>
      </c>
      <c r="P186" s="141">
        <f>O186*H186</f>
        <v>0</v>
      </c>
      <c r="Q186" s="141">
        <v>2.3000000000000001E-4</v>
      </c>
      <c r="R186" s="141">
        <f>Q186*H186</f>
        <v>9.2000000000000003E-4</v>
      </c>
      <c r="S186" s="141">
        <v>0</v>
      </c>
      <c r="T186" s="142">
        <f>S186*H186</f>
        <v>0</v>
      </c>
      <c r="AR186" s="143" t="s">
        <v>187</v>
      </c>
      <c r="AT186" s="143" t="s">
        <v>171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671</v>
      </c>
    </row>
    <row r="187" spans="2:65" s="1" customFormat="1" ht="10.199999999999999">
      <c r="B187" s="33"/>
      <c r="D187" s="160" t="s">
        <v>256</v>
      </c>
      <c r="F187" s="161" t="s">
        <v>672</v>
      </c>
      <c r="I187" s="147"/>
      <c r="L187" s="33"/>
      <c r="M187" s="148"/>
      <c r="T187" s="54"/>
      <c r="AT187" s="17" t="s">
        <v>256</v>
      </c>
      <c r="AU187" s="17" t="s">
        <v>21</v>
      </c>
    </row>
    <row r="188" spans="2:65" s="12" customFormat="1" ht="10.199999999999999">
      <c r="B188" s="149"/>
      <c r="D188" s="145" t="s">
        <v>182</v>
      </c>
      <c r="E188" s="150" t="s">
        <v>44</v>
      </c>
      <c r="F188" s="151" t="s">
        <v>653</v>
      </c>
      <c r="H188" s="152">
        <v>2</v>
      </c>
      <c r="I188" s="153"/>
      <c r="L188" s="149"/>
      <c r="M188" s="154"/>
      <c r="T188" s="155"/>
      <c r="AT188" s="150" t="s">
        <v>182</v>
      </c>
      <c r="AU188" s="150" t="s">
        <v>21</v>
      </c>
      <c r="AV188" s="12" t="s">
        <v>21</v>
      </c>
      <c r="AW188" s="12" t="s">
        <v>42</v>
      </c>
      <c r="AX188" s="12" t="s">
        <v>82</v>
      </c>
      <c r="AY188" s="150" t="s">
        <v>168</v>
      </c>
    </row>
    <row r="189" spans="2:65" s="12" customFormat="1" ht="10.199999999999999">
      <c r="B189" s="149"/>
      <c r="D189" s="145" t="s">
        <v>182</v>
      </c>
      <c r="E189" s="150" t="s">
        <v>44</v>
      </c>
      <c r="F189" s="151" t="s">
        <v>654</v>
      </c>
      <c r="H189" s="152">
        <v>2</v>
      </c>
      <c r="I189" s="153"/>
      <c r="L189" s="149"/>
      <c r="M189" s="154"/>
      <c r="T189" s="155"/>
      <c r="AT189" s="150" t="s">
        <v>182</v>
      </c>
      <c r="AU189" s="150" t="s">
        <v>21</v>
      </c>
      <c r="AV189" s="12" t="s">
        <v>21</v>
      </c>
      <c r="AW189" s="12" t="s">
        <v>42</v>
      </c>
      <c r="AX189" s="12" t="s">
        <v>82</v>
      </c>
      <c r="AY189" s="150" t="s">
        <v>168</v>
      </c>
    </row>
    <row r="190" spans="2:65" s="13" customFormat="1" ht="10.199999999999999">
      <c r="B190" s="162"/>
      <c r="D190" s="145" t="s">
        <v>182</v>
      </c>
      <c r="E190" s="163" t="s">
        <v>44</v>
      </c>
      <c r="F190" s="164" t="s">
        <v>264</v>
      </c>
      <c r="H190" s="165">
        <v>4</v>
      </c>
      <c r="I190" s="166"/>
      <c r="L190" s="162"/>
      <c r="M190" s="167"/>
      <c r="T190" s="168"/>
      <c r="AT190" s="163" t="s">
        <v>182</v>
      </c>
      <c r="AU190" s="163" t="s">
        <v>21</v>
      </c>
      <c r="AV190" s="13" t="s">
        <v>187</v>
      </c>
      <c r="AW190" s="13" t="s">
        <v>42</v>
      </c>
      <c r="AX190" s="13" t="s">
        <v>90</v>
      </c>
      <c r="AY190" s="163" t="s">
        <v>168</v>
      </c>
    </row>
    <row r="191" spans="2:65" s="1" customFormat="1" ht="16.5" customHeight="1">
      <c r="B191" s="33"/>
      <c r="C191" s="176" t="s">
        <v>385</v>
      </c>
      <c r="D191" s="176" t="s">
        <v>386</v>
      </c>
      <c r="E191" s="177" t="s">
        <v>673</v>
      </c>
      <c r="F191" s="178" t="s">
        <v>674</v>
      </c>
      <c r="G191" s="179" t="s">
        <v>267</v>
      </c>
      <c r="H191" s="180">
        <v>4.04</v>
      </c>
      <c r="I191" s="181"/>
      <c r="J191" s="182">
        <f>ROUND(I191*H191,2)</f>
        <v>0</v>
      </c>
      <c r="K191" s="178" t="s">
        <v>254</v>
      </c>
      <c r="L191" s="183"/>
      <c r="M191" s="184" t="s">
        <v>44</v>
      </c>
      <c r="N191" s="185" t="s">
        <v>53</v>
      </c>
      <c r="P191" s="141">
        <f>O191*H191</f>
        <v>0</v>
      </c>
      <c r="Q191" s="141">
        <v>0.37159999999999999</v>
      </c>
      <c r="R191" s="141">
        <f>Q191*H191</f>
        <v>1.5012639999999999</v>
      </c>
      <c r="S191" s="141">
        <v>0</v>
      </c>
      <c r="T191" s="142">
        <f>S191*H191</f>
        <v>0</v>
      </c>
      <c r="AR191" s="143" t="s">
        <v>204</v>
      </c>
      <c r="AT191" s="143" t="s">
        <v>386</v>
      </c>
      <c r="AU191" s="143" t="s">
        <v>21</v>
      </c>
      <c r="AY191" s="17" t="s">
        <v>168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7" t="s">
        <v>90</v>
      </c>
      <c r="BK191" s="144">
        <f>ROUND(I191*H191,2)</f>
        <v>0</v>
      </c>
      <c r="BL191" s="17" t="s">
        <v>187</v>
      </c>
      <c r="BM191" s="143" t="s">
        <v>675</v>
      </c>
    </row>
    <row r="192" spans="2:65" s="12" customFormat="1" ht="10.199999999999999">
      <c r="B192" s="149"/>
      <c r="D192" s="145" t="s">
        <v>182</v>
      </c>
      <c r="E192" s="150" t="s">
        <v>44</v>
      </c>
      <c r="F192" s="151" t="s">
        <v>187</v>
      </c>
      <c r="H192" s="152">
        <v>4</v>
      </c>
      <c r="I192" s="153"/>
      <c r="L192" s="149"/>
      <c r="M192" s="154"/>
      <c r="T192" s="155"/>
      <c r="AT192" s="150" t="s">
        <v>182</v>
      </c>
      <c r="AU192" s="150" t="s">
        <v>21</v>
      </c>
      <c r="AV192" s="12" t="s">
        <v>21</v>
      </c>
      <c r="AW192" s="12" t="s">
        <v>42</v>
      </c>
      <c r="AX192" s="12" t="s">
        <v>90</v>
      </c>
      <c r="AY192" s="150" t="s">
        <v>168</v>
      </c>
    </row>
    <row r="193" spans="2:65" s="12" customFormat="1" ht="10.199999999999999">
      <c r="B193" s="149"/>
      <c r="D193" s="145" t="s">
        <v>182</v>
      </c>
      <c r="F193" s="151" t="s">
        <v>676</v>
      </c>
      <c r="H193" s="152">
        <v>4.04</v>
      </c>
      <c r="I193" s="153"/>
      <c r="L193" s="149"/>
      <c r="M193" s="154"/>
      <c r="T193" s="155"/>
      <c r="AT193" s="150" t="s">
        <v>182</v>
      </c>
      <c r="AU193" s="150" t="s">
        <v>21</v>
      </c>
      <c r="AV193" s="12" t="s">
        <v>21</v>
      </c>
      <c r="AW193" s="12" t="s">
        <v>4</v>
      </c>
      <c r="AX193" s="12" t="s">
        <v>90</v>
      </c>
      <c r="AY193" s="150" t="s">
        <v>168</v>
      </c>
    </row>
    <row r="194" spans="2:65" s="1" customFormat="1" ht="21.75" customHeight="1">
      <c r="B194" s="33"/>
      <c r="C194" s="132" t="s">
        <v>394</v>
      </c>
      <c r="D194" s="132" t="s">
        <v>171</v>
      </c>
      <c r="E194" s="133" t="s">
        <v>677</v>
      </c>
      <c r="F194" s="134" t="s">
        <v>678</v>
      </c>
      <c r="G194" s="135" t="s">
        <v>267</v>
      </c>
      <c r="H194" s="136">
        <v>4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6.0000000000000002E-5</v>
      </c>
      <c r="R194" s="141">
        <f>Q194*H194</f>
        <v>2.4000000000000001E-4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679</v>
      </c>
    </row>
    <row r="195" spans="2:65" s="1" customFormat="1" ht="10.199999999999999">
      <c r="B195" s="33"/>
      <c r="D195" s="160" t="s">
        <v>256</v>
      </c>
      <c r="F195" s="161" t="s">
        <v>680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659</v>
      </c>
      <c r="H196" s="152">
        <v>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660</v>
      </c>
      <c r="H197" s="152">
        <v>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3" customFormat="1" ht="10.199999999999999">
      <c r="B198" s="162"/>
      <c r="D198" s="145" t="s">
        <v>182</v>
      </c>
      <c r="E198" s="163" t="s">
        <v>44</v>
      </c>
      <c r="F198" s="164" t="s">
        <v>264</v>
      </c>
      <c r="H198" s="165">
        <v>4</v>
      </c>
      <c r="I198" s="166"/>
      <c r="L198" s="162"/>
      <c r="M198" s="167"/>
      <c r="T198" s="168"/>
      <c r="AT198" s="163" t="s">
        <v>182</v>
      </c>
      <c r="AU198" s="163" t="s">
        <v>21</v>
      </c>
      <c r="AV198" s="13" t="s">
        <v>187</v>
      </c>
      <c r="AW198" s="13" t="s">
        <v>42</v>
      </c>
      <c r="AX198" s="13" t="s">
        <v>90</v>
      </c>
      <c r="AY198" s="163" t="s">
        <v>168</v>
      </c>
    </row>
    <row r="199" spans="2:65" s="1" customFormat="1" ht="16.5" customHeight="1">
      <c r="B199" s="33"/>
      <c r="C199" s="176" t="s">
        <v>402</v>
      </c>
      <c r="D199" s="176" t="s">
        <v>386</v>
      </c>
      <c r="E199" s="177" t="s">
        <v>681</v>
      </c>
      <c r="F199" s="178" t="s">
        <v>682</v>
      </c>
      <c r="G199" s="179" t="s">
        <v>267</v>
      </c>
      <c r="H199" s="180">
        <v>4.0599999999999996</v>
      </c>
      <c r="I199" s="181"/>
      <c r="J199" s="182">
        <f>ROUND(I199*H199,2)</f>
        <v>0</v>
      </c>
      <c r="K199" s="178" t="s">
        <v>254</v>
      </c>
      <c r="L199" s="183"/>
      <c r="M199" s="184" t="s">
        <v>44</v>
      </c>
      <c r="N199" s="185" t="s">
        <v>53</v>
      </c>
      <c r="P199" s="141">
        <f>O199*H199</f>
        <v>0</v>
      </c>
      <c r="Q199" s="141">
        <v>5.7000000000000002E-2</v>
      </c>
      <c r="R199" s="141">
        <f>Q199*H199</f>
        <v>0.23141999999999999</v>
      </c>
      <c r="S199" s="141">
        <v>0</v>
      </c>
      <c r="T199" s="142">
        <f>S199*H199</f>
        <v>0</v>
      </c>
      <c r="AR199" s="143" t="s">
        <v>204</v>
      </c>
      <c r="AT199" s="143" t="s">
        <v>386</v>
      </c>
      <c r="AU199" s="143" t="s">
        <v>21</v>
      </c>
      <c r="AY199" s="17" t="s">
        <v>168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7" t="s">
        <v>90</v>
      </c>
      <c r="BK199" s="144">
        <f>ROUND(I199*H199,2)</f>
        <v>0</v>
      </c>
      <c r="BL199" s="17" t="s">
        <v>187</v>
      </c>
      <c r="BM199" s="143" t="s">
        <v>683</v>
      </c>
    </row>
    <row r="200" spans="2:65" s="1" customFormat="1" ht="409.6">
      <c r="B200" s="33"/>
      <c r="D200" s="145" t="s">
        <v>177</v>
      </c>
      <c r="F200" s="146" t="s">
        <v>684</v>
      </c>
      <c r="I200" s="147"/>
      <c r="L200" s="33"/>
      <c r="M200" s="148"/>
      <c r="T200" s="54"/>
      <c r="AT200" s="17" t="s">
        <v>177</v>
      </c>
      <c r="AU200" s="17" t="s">
        <v>21</v>
      </c>
    </row>
    <row r="201" spans="2:65" s="12" customFormat="1" ht="10.199999999999999">
      <c r="B201" s="149"/>
      <c r="D201" s="145" t="s">
        <v>182</v>
      </c>
      <c r="E201" s="150" t="s">
        <v>44</v>
      </c>
      <c r="F201" s="151" t="s">
        <v>187</v>
      </c>
      <c r="H201" s="152">
        <v>4</v>
      </c>
      <c r="I201" s="153"/>
      <c r="L201" s="149"/>
      <c r="M201" s="154"/>
      <c r="T201" s="155"/>
      <c r="AT201" s="150" t="s">
        <v>182</v>
      </c>
      <c r="AU201" s="150" t="s">
        <v>21</v>
      </c>
      <c r="AV201" s="12" t="s">
        <v>21</v>
      </c>
      <c r="AW201" s="12" t="s">
        <v>42</v>
      </c>
      <c r="AX201" s="12" t="s">
        <v>90</v>
      </c>
      <c r="AY201" s="150" t="s">
        <v>168</v>
      </c>
    </row>
    <row r="202" spans="2:65" s="12" customFormat="1" ht="10.199999999999999">
      <c r="B202" s="149"/>
      <c r="D202" s="145" t="s">
        <v>182</v>
      </c>
      <c r="F202" s="151" t="s">
        <v>685</v>
      </c>
      <c r="H202" s="152">
        <v>4.0599999999999996</v>
      </c>
      <c r="I202" s="153"/>
      <c r="L202" s="149"/>
      <c r="M202" s="154"/>
      <c r="T202" s="155"/>
      <c r="AT202" s="150" t="s">
        <v>182</v>
      </c>
      <c r="AU202" s="150" t="s">
        <v>21</v>
      </c>
      <c r="AV202" s="12" t="s">
        <v>21</v>
      </c>
      <c r="AW202" s="12" t="s">
        <v>4</v>
      </c>
      <c r="AX202" s="12" t="s">
        <v>90</v>
      </c>
      <c r="AY202" s="150" t="s">
        <v>168</v>
      </c>
    </row>
    <row r="203" spans="2:65" s="1" customFormat="1" ht="16.5" customHeight="1">
      <c r="B203" s="33"/>
      <c r="C203" s="132" t="s">
        <v>408</v>
      </c>
      <c r="D203" s="132" t="s">
        <v>171</v>
      </c>
      <c r="E203" s="133" t="s">
        <v>579</v>
      </c>
      <c r="F203" s="134" t="s">
        <v>580</v>
      </c>
      <c r="G203" s="135" t="s">
        <v>267</v>
      </c>
      <c r="H203" s="136">
        <v>60</v>
      </c>
      <c r="I203" s="137"/>
      <c r="J203" s="138">
        <f>ROUND(I203*H203,2)</f>
        <v>0</v>
      </c>
      <c r="K203" s="134" t="s">
        <v>254</v>
      </c>
      <c r="L203" s="33"/>
      <c r="M203" s="139" t="s">
        <v>44</v>
      </c>
      <c r="N203" s="140" t="s">
        <v>53</v>
      </c>
      <c r="P203" s="141">
        <f>O203*H203</f>
        <v>0</v>
      </c>
      <c r="Q203" s="141">
        <v>1.2999999999999999E-4</v>
      </c>
      <c r="R203" s="141">
        <f>Q203*H203</f>
        <v>7.7999999999999996E-3</v>
      </c>
      <c r="S203" s="141">
        <v>0</v>
      </c>
      <c r="T203" s="142">
        <f>S203*H203</f>
        <v>0</v>
      </c>
      <c r="AR203" s="143" t="s">
        <v>187</v>
      </c>
      <c r="AT203" s="143" t="s">
        <v>171</v>
      </c>
      <c r="AU203" s="143" t="s">
        <v>21</v>
      </c>
      <c r="AY203" s="17" t="s">
        <v>168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7" t="s">
        <v>90</v>
      </c>
      <c r="BK203" s="144">
        <f>ROUND(I203*H203,2)</f>
        <v>0</v>
      </c>
      <c r="BL203" s="17" t="s">
        <v>187</v>
      </c>
      <c r="BM203" s="143" t="s">
        <v>581</v>
      </c>
    </row>
    <row r="204" spans="2:65" s="1" customFormat="1" ht="10.199999999999999">
      <c r="B204" s="33"/>
      <c r="D204" s="160" t="s">
        <v>256</v>
      </c>
      <c r="F204" s="161" t="s">
        <v>582</v>
      </c>
      <c r="I204" s="147"/>
      <c r="L204" s="33"/>
      <c r="M204" s="148"/>
      <c r="T204" s="54"/>
      <c r="AT204" s="17" t="s">
        <v>256</v>
      </c>
      <c r="AU204" s="17" t="s">
        <v>21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659</v>
      </c>
      <c r="H205" s="152">
        <v>2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660</v>
      </c>
      <c r="H206" s="152">
        <v>2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653</v>
      </c>
      <c r="H207" s="152">
        <v>2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647</v>
      </c>
      <c r="H208" s="152">
        <v>2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82</v>
      </c>
      <c r="AY208" s="150" t="s">
        <v>168</v>
      </c>
    </row>
    <row r="209" spans="2:65" s="12" customFormat="1" ht="10.199999999999999">
      <c r="B209" s="149"/>
      <c r="D209" s="145" t="s">
        <v>182</v>
      </c>
      <c r="E209" s="150" t="s">
        <v>44</v>
      </c>
      <c r="F209" s="151" t="s">
        <v>648</v>
      </c>
      <c r="H209" s="152">
        <v>50</v>
      </c>
      <c r="I209" s="153"/>
      <c r="L209" s="149"/>
      <c r="M209" s="154"/>
      <c r="T209" s="155"/>
      <c r="AT209" s="150" t="s">
        <v>182</v>
      </c>
      <c r="AU209" s="150" t="s">
        <v>21</v>
      </c>
      <c r="AV209" s="12" t="s">
        <v>21</v>
      </c>
      <c r="AW209" s="12" t="s">
        <v>42</v>
      </c>
      <c r="AX209" s="12" t="s">
        <v>82</v>
      </c>
      <c r="AY209" s="150" t="s">
        <v>168</v>
      </c>
    </row>
    <row r="210" spans="2:65" s="12" customFormat="1" ht="10.199999999999999">
      <c r="B210" s="149"/>
      <c r="D210" s="145" t="s">
        <v>182</v>
      </c>
      <c r="E210" s="150" t="s">
        <v>44</v>
      </c>
      <c r="F210" s="151" t="s">
        <v>654</v>
      </c>
      <c r="H210" s="152">
        <v>2</v>
      </c>
      <c r="I210" s="153"/>
      <c r="L210" s="149"/>
      <c r="M210" s="154"/>
      <c r="T210" s="155"/>
      <c r="AT210" s="150" t="s">
        <v>182</v>
      </c>
      <c r="AU210" s="150" t="s">
        <v>21</v>
      </c>
      <c r="AV210" s="12" t="s">
        <v>21</v>
      </c>
      <c r="AW210" s="12" t="s">
        <v>42</v>
      </c>
      <c r="AX210" s="12" t="s">
        <v>82</v>
      </c>
      <c r="AY210" s="150" t="s">
        <v>168</v>
      </c>
    </row>
    <row r="211" spans="2:65" s="13" customFormat="1" ht="10.199999999999999">
      <c r="B211" s="162"/>
      <c r="D211" s="145" t="s">
        <v>182</v>
      </c>
      <c r="E211" s="163" t="s">
        <v>44</v>
      </c>
      <c r="F211" s="164" t="s">
        <v>264</v>
      </c>
      <c r="H211" s="165">
        <v>60</v>
      </c>
      <c r="I211" s="166"/>
      <c r="L211" s="162"/>
      <c r="M211" s="167"/>
      <c r="T211" s="168"/>
      <c r="AT211" s="163" t="s">
        <v>182</v>
      </c>
      <c r="AU211" s="163" t="s">
        <v>21</v>
      </c>
      <c r="AV211" s="13" t="s">
        <v>187</v>
      </c>
      <c r="AW211" s="13" t="s">
        <v>42</v>
      </c>
      <c r="AX211" s="13" t="s">
        <v>90</v>
      </c>
      <c r="AY211" s="163" t="s">
        <v>168</v>
      </c>
    </row>
    <row r="212" spans="2:65" s="1" customFormat="1" ht="16.5" customHeight="1">
      <c r="B212" s="33"/>
      <c r="C212" s="132" t="s">
        <v>414</v>
      </c>
      <c r="D212" s="132" t="s">
        <v>171</v>
      </c>
      <c r="E212" s="133" t="s">
        <v>686</v>
      </c>
      <c r="F212" s="134" t="s">
        <v>687</v>
      </c>
      <c r="G212" s="135" t="s">
        <v>430</v>
      </c>
      <c r="H212" s="136">
        <v>4</v>
      </c>
      <c r="I212" s="137"/>
      <c r="J212" s="138">
        <f>ROUND(I212*H212,2)</f>
        <v>0</v>
      </c>
      <c r="K212" s="134" t="s">
        <v>44</v>
      </c>
      <c r="L212" s="33"/>
      <c r="M212" s="139" t="s">
        <v>44</v>
      </c>
      <c r="N212" s="140" t="s">
        <v>53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187</v>
      </c>
      <c r="AT212" s="143" t="s">
        <v>171</v>
      </c>
      <c r="AU212" s="143" t="s">
        <v>21</v>
      </c>
      <c r="AY212" s="17" t="s">
        <v>168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7" t="s">
        <v>90</v>
      </c>
      <c r="BK212" s="144">
        <f>ROUND(I212*H212,2)</f>
        <v>0</v>
      </c>
      <c r="BL212" s="17" t="s">
        <v>187</v>
      </c>
      <c r="BM212" s="143" t="s">
        <v>688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689</v>
      </c>
      <c r="H213" s="152">
        <v>4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90</v>
      </c>
      <c r="AY213" s="150" t="s">
        <v>168</v>
      </c>
    </row>
    <row r="214" spans="2:65" s="1" customFormat="1" ht="16.5" customHeight="1">
      <c r="B214" s="33"/>
      <c r="C214" s="132" t="s">
        <v>420</v>
      </c>
      <c r="D214" s="132" t="s">
        <v>171</v>
      </c>
      <c r="E214" s="133" t="s">
        <v>690</v>
      </c>
      <c r="F214" s="134" t="s">
        <v>691</v>
      </c>
      <c r="G214" s="135" t="s">
        <v>430</v>
      </c>
      <c r="H214" s="136">
        <v>4</v>
      </c>
      <c r="I214" s="137"/>
      <c r="J214" s="138">
        <f>ROUND(I214*H214,2)</f>
        <v>0</v>
      </c>
      <c r="K214" s="134" t="s">
        <v>44</v>
      </c>
      <c r="L214" s="33"/>
      <c r="M214" s="139" t="s">
        <v>44</v>
      </c>
      <c r="N214" s="140" t="s">
        <v>53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187</v>
      </c>
      <c r="AT214" s="143" t="s">
        <v>171</v>
      </c>
      <c r="AU214" s="143" t="s">
        <v>21</v>
      </c>
      <c r="AY214" s="17" t="s">
        <v>168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90</v>
      </c>
      <c r="BK214" s="144">
        <f>ROUND(I214*H214,2)</f>
        <v>0</v>
      </c>
      <c r="BL214" s="17" t="s">
        <v>187</v>
      </c>
      <c r="BM214" s="143" t="s">
        <v>692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689</v>
      </c>
      <c r="H215" s="152">
        <v>4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90</v>
      </c>
      <c r="AY215" s="150" t="s">
        <v>168</v>
      </c>
    </row>
    <row r="216" spans="2:65" s="1" customFormat="1" ht="16.5" customHeight="1">
      <c r="B216" s="33"/>
      <c r="C216" s="132" t="s">
        <v>427</v>
      </c>
      <c r="D216" s="132" t="s">
        <v>171</v>
      </c>
      <c r="E216" s="133" t="s">
        <v>693</v>
      </c>
      <c r="F216" s="134" t="s">
        <v>694</v>
      </c>
      <c r="G216" s="135" t="s">
        <v>430</v>
      </c>
      <c r="H216" s="136">
        <v>4</v>
      </c>
      <c r="I216" s="137"/>
      <c r="J216" s="138">
        <f>ROUND(I216*H216,2)</f>
        <v>0</v>
      </c>
      <c r="K216" s="134" t="s">
        <v>44</v>
      </c>
      <c r="L216" s="33"/>
      <c r="M216" s="139" t="s">
        <v>44</v>
      </c>
      <c r="N216" s="140" t="s">
        <v>53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187</v>
      </c>
      <c r="AT216" s="143" t="s">
        <v>171</v>
      </c>
      <c r="AU216" s="143" t="s">
        <v>21</v>
      </c>
      <c r="AY216" s="17" t="s">
        <v>168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7" t="s">
        <v>90</v>
      </c>
      <c r="BK216" s="144">
        <f>ROUND(I216*H216,2)</f>
        <v>0</v>
      </c>
      <c r="BL216" s="17" t="s">
        <v>187</v>
      </c>
      <c r="BM216" s="143" t="s">
        <v>695</v>
      </c>
    </row>
    <row r="217" spans="2:65" s="12" customFormat="1" ht="10.199999999999999">
      <c r="B217" s="149"/>
      <c r="D217" s="145" t="s">
        <v>182</v>
      </c>
      <c r="E217" s="150" t="s">
        <v>44</v>
      </c>
      <c r="F217" s="151" t="s">
        <v>689</v>
      </c>
      <c r="H217" s="152">
        <v>4</v>
      </c>
      <c r="I217" s="153"/>
      <c r="L217" s="149"/>
      <c r="M217" s="154"/>
      <c r="T217" s="155"/>
      <c r="AT217" s="150" t="s">
        <v>182</v>
      </c>
      <c r="AU217" s="150" t="s">
        <v>21</v>
      </c>
      <c r="AV217" s="12" t="s">
        <v>21</v>
      </c>
      <c r="AW217" s="12" t="s">
        <v>42</v>
      </c>
      <c r="AX217" s="12" t="s">
        <v>90</v>
      </c>
      <c r="AY217" s="150" t="s">
        <v>168</v>
      </c>
    </row>
    <row r="218" spans="2:65" s="11" customFormat="1" ht="22.8" customHeight="1">
      <c r="B218" s="120"/>
      <c r="D218" s="121" t="s">
        <v>81</v>
      </c>
      <c r="E218" s="130" t="s">
        <v>594</v>
      </c>
      <c r="F218" s="130" t="s">
        <v>595</v>
      </c>
      <c r="I218" s="123"/>
      <c r="J218" s="131">
        <f>BK218</f>
        <v>0</v>
      </c>
      <c r="L218" s="120"/>
      <c r="M218" s="125"/>
      <c r="P218" s="126">
        <f>SUM(P219:P225)</f>
        <v>0</v>
      </c>
      <c r="R218" s="126">
        <f>SUM(R219:R225)</f>
        <v>0</v>
      </c>
      <c r="T218" s="127">
        <f>SUM(T219:T225)</f>
        <v>0</v>
      </c>
      <c r="AR218" s="121" t="s">
        <v>90</v>
      </c>
      <c r="AT218" s="128" t="s">
        <v>81</v>
      </c>
      <c r="AU218" s="128" t="s">
        <v>90</v>
      </c>
      <c r="AY218" s="121" t="s">
        <v>168</v>
      </c>
      <c r="BK218" s="129">
        <f>SUM(BK219:BK225)</f>
        <v>0</v>
      </c>
    </row>
    <row r="219" spans="2:65" s="1" customFormat="1" ht="21.75" customHeight="1">
      <c r="B219" s="33"/>
      <c r="C219" s="132" t="s">
        <v>434</v>
      </c>
      <c r="D219" s="132" t="s">
        <v>171</v>
      </c>
      <c r="E219" s="133" t="s">
        <v>696</v>
      </c>
      <c r="F219" s="134" t="s">
        <v>697</v>
      </c>
      <c r="G219" s="135" t="s">
        <v>365</v>
      </c>
      <c r="H219" s="136">
        <v>24.64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698</v>
      </c>
    </row>
    <row r="220" spans="2:65" s="1" customFormat="1" ht="10.199999999999999">
      <c r="B220" s="33"/>
      <c r="D220" s="160" t="s">
        <v>256</v>
      </c>
      <c r="F220" s="161" t="s">
        <v>699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" customFormat="1" ht="24.15" customHeight="1">
      <c r="B221" s="33"/>
      <c r="C221" s="132" t="s">
        <v>439</v>
      </c>
      <c r="D221" s="132" t="s">
        <v>171</v>
      </c>
      <c r="E221" s="133" t="s">
        <v>700</v>
      </c>
      <c r="F221" s="134" t="s">
        <v>701</v>
      </c>
      <c r="G221" s="135" t="s">
        <v>365</v>
      </c>
      <c r="H221" s="136">
        <v>98.56</v>
      </c>
      <c r="I221" s="137"/>
      <c r="J221" s="138">
        <f>ROUND(I221*H221,2)</f>
        <v>0</v>
      </c>
      <c r="K221" s="134" t="s">
        <v>254</v>
      </c>
      <c r="L221" s="33"/>
      <c r="M221" s="139" t="s">
        <v>44</v>
      </c>
      <c r="N221" s="140" t="s">
        <v>53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187</v>
      </c>
      <c r="AT221" s="143" t="s">
        <v>171</v>
      </c>
      <c r="AU221" s="143" t="s">
        <v>21</v>
      </c>
      <c r="AY221" s="17" t="s">
        <v>168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7" t="s">
        <v>90</v>
      </c>
      <c r="BK221" s="144">
        <f>ROUND(I221*H221,2)</f>
        <v>0</v>
      </c>
      <c r="BL221" s="17" t="s">
        <v>187</v>
      </c>
      <c r="BM221" s="143" t="s">
        <v>702</v>
      </c>
    </row>
    <row r="222" spans="2:65" s="1" customFormat="1" ht="10.199999999999999">
      <c r="B222" s="33"/>
      <c r="D222" s="160" t="s">
        <v>256</v>
      </c>
      <c r="F222" s="161" t="s">
        <v>703</v>
      </c>
      <c r="I222" s="147"/>
      <c r="L222" s="33"/>
      <c r="M222" s="148"/>
      <c r="T222" s="54"/>
      <c r="AT222" s="17" t="s">
        <v>256</v>
      </c>
      <c r="AU222" s="17" t="s">
        <v>21</v>
      </c>
    </row>
    <row r="223" spans="2:65" s="12" customFormat="1" ht="10.199999999999999">
      <c r="B223" s="149"/>
      <c r="D223" s="145" t="s">
        <v>182</v>
      </c>
      <c r="F223" s="151" t="s">
        <v>704</v>
      </c>
      <c r="H223" s="152">
        <v>98.56</v>
      </c>
      <c r="I223" s="153"/>
      <c r="L223" s="149"/>
      <c r="M223" s="154"/>
      <c r="T223" s="155"/>
      <c r="AT223" s="150" t="s">
        <v>182</v>
      </c>
      <c r="AU223" s="150" t="s">
        <v>21</v>
      </c>
      <c r="AV223" s="12" t="s">
        <v>21</v>
      </c>
      <c r="AW223" s="12" t="s">
        <v>4</v>
      </c>
      <c r="AX223" s="12" t="s">
        <v>90</v>
      </c>
      <c r="AY223" s="150" t="s">
        <v>168</v>
      </c>
    </row>
    <row r="224" spans="2:65" s="1" customFormat="1" ht="24.15" customHeight="1">
      <c r="B224" s="33"/>
      <c r="C224" s="132" t="s">
        <v>443</v>
      </c>
      <c r="D224" s="132" t="s">
        <v>171</v>
      </c>
      <c r="E224" s="133" t="s">
        <v>705</v>
      </c>
      <c r="F224" s="134" t="s">
        <v>706</v>
      </c>
      <c r="G224" s="135" t="s">
        <v>365</v>
      </c>
      <c r="H224" s="136">
        <v>24.64</v>
      </c>
      <c r="I224" s="137"/>
      <c r="J224" s="138">
        <f>ROUND(I224*H224,2)</f>
        <v>0</v>
      </c>
      <c r="K224" s="134" t="s">
        <v>254</v>
      </c>
      <c r="L224" s="33"/>
      <c r="M224" s="139" t="s">
        <v>44</v>
      </c>
      <c r="N224" s="140" t="s">
        <v>53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187</v>
      </c>
      <c r="AT224" s="143" t="s">
        <v>171</v>
      </c>
      <c r="AU224" s="143" t="s">
        <v>21</v>
      </c>
      <c r="AY224" s="17" t="s">
        <v>168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7" t="s">
        <v>90</v>
      </c>
      <c r="BK224" s="144">
        <f>ROUND(I224*H224,2)</f>
        <v>0</v>
      </c>
      <c r="BL224" s="17" t="s">
        <v>187</v>
      </c>
      <c r="BM224" s="143" t="s">
        <v>707</v>
      </c>
    </row>
    <row r="225" spans="2:65" s="1" customFormat="1" ht="10.199999999999999">
      <c r="B225" s="33"/>
      <c r="D225" s="160" t="s">
        <v>256</v>
      </c>
      <c r="F225" s="161" t="s">
        <v>708</v>
      </c>
      <c r="I225" s="147"/>
      <c r="L225" s="33"/>
      <c r="M225" s="148"/>
      <c r="T225" s="54"/>
      <c r="AT225" s="17" t="s">
        <v>256</v>
      </c>
      <c r="AU225" s="17" t="s">
        <v>21</v>
      </c>
    </row>
    <row r="226" spans="2:65" s="11" customFormat="1" ht="22.8" customHeight="1">
      <c r="B226" s="120"/>
      <c r="D226" s="121" t="s">
        <v>81</v>
      </c>
      <c r="E226" s="130" t="s">
        <v>612</v>
      </c>
      <c r="F226" s="130" t="s">
        <v>613</v>
      </c>
      <c r="I226" s="123"/>
      <c r="J226" s="131">
        <f>BK226</f>
        <v>0</v>
      </c>
      <c r="L226" s="120"/>
      <c r="M226" s="125"/>
      <c r="P226" s="126">
        <f>SUM(P227:P228)</f>
        <v>0</v>
      </c>
      <c r="R226" s="126">
        <f>SUM(R227:R228)</f>
        <v>0</v>
      </c>
      <c r="T226" s="127">
        <f>SUM(T227:T228)</f>
        <v>0</v>
      </c>
      <c r="AR226" s="121" t="s">
        <v>90</v>
      </c>
      <c r="AT226" s="128" t="s">
        <v>81</v>
      </c>
      <c r="AU226" s="128" t="s">
        <v>90</v>
      </c>
      <c r="AY226" s="121" t="s">
        <v>168</v>
      </c>
      <c r="BK226" s="129">
        <f>SUM(BK227:BK228)</f>
        <v>0</v>
      </c>
    </row>
    <row r="227" spans="2:65" s="1" customFormat="1" ht="24.15" customHeight="1">
      <c r="B227" s="33"/>
      <c r="C227" s="132" t="s">
        <v>448</v>
      </c>
      <c r="D227" s="132" t="s">
        <v>171</v>
      </c>
      <c r="E227" s="133" t="s">
        <v>615</v>
      </c>
      <c r="F227" s="134" t="s">
        <v>616</v>
      </c>
      <c r="G227" s="135" t="s">
        <v>365</v>
      </c>
      <c r="H227" s="136">
        <v>92.88</v>
      </c>
      <c r="I227" s="137"/>
      <c r="J227" s="138">
        <f>ROUND(I227*H227,2)</f>
        <v>0</v>
      </c>
      <c r="K227" s="134" t="s">
        <v>254</v>
      </c>
      <c r="L227" s="33"/>
      <c r="M227" s="139" t="s">
        <v>44</v>
      </c>
      <c r="N227" s="140" t="s">
        <v>53</v>
      </c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AR227" s="143" t="s">
        <v>187</v>
      </c>
      <c r="AT227" s="143" t="s">
        <v>171</v>
      </c>
      <c r="AU227" s="143" t="s">
        <v>21</v>
      </c>
      <c r="AY227" s="17" t="s">
        <v>168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7" t="s">
        <v>90</v>
      </c>
      <c r="BK227" s="144">
        <f>ROUND(I227*H227,2)</f>
        <v>0</v>
      </c>
      <c r="BL227" s="17" t="s">
        <v>187</v>
      </c>
      <c r="BM227" s="143" t="s">
        <v>617</v>
      </c>
    </row>
    <row r="228" spans="2:65" s="1" customFormat="1" ht="10.199999999999999">
      <c r="B228" s="33"/>
      <c r="D228" s="160" t="s">
        <v>256</v>
      </c>
      <c r="F228" s="161" t="s">
        <v>618</v>
      </c>
      <c r="I228" s="147"/>
      <c r="L228" s="33"/>
      <c r="M228" s="186"/>
      <c r="N228" s="187"/>
      <c r="O228" s="187"/>
      <c r="P228" s="187"/>
      <c r="Q228" s="187"/>
      <c r="R228" s="187"/>
      <c r="S228" s="187"/>
      <c r="T228" s="188"/>
      <c r="AT228" s="17" t="s">
        <v>256</v>
      </c>
      <c r="AU228" s="17" t="s">
        <v>21</v>
      </c>
    </row>
    <row r="229" spans="2:65" s="1" customFormat="1" ht="6.9" customHeight="1">
      <c r="B229" s="42"/>
      <c r="C229" s="43"/>
      <c r="D229" s="43"/>
      <c r="E229" s="43"/>
      <c r="F229" s="43"/>
      <c r="G229" s="43"/>
      <c r="H229" s="43"/>
      <c r="I229" s="43"/>
      <c r="J229" s="43"/>
      <c r="K229" s="43"/>
      <c r="L229" s="33"/>
    </row>
  </sheetData>
  <sheetProtection algorithmName="SHA-512" hashValue="PeBEpVIu81+whGgXJL5E2VFL82fAS3ua6jcdrt1vSkm2F/rBZ3/bz5PfnceJjW45dhDGz/JULvcBQ8ExwWWL2Q==" saltValue="2rmyMTG1yz4Bm6i9kUgmHyJuWUfVqRaPZJLIx3KDYEw1Y2MHx/DRyy0JqBsDJ7SrBVhf/jirEeqTPZ9MG+YO4w==" spinCount="100000" sheet="1" objects="1" scenarios="1" formatColumns="0" formatRows="0" autoFilter="0"/>
  <autoFilter ref="C90:K228" xr:uid="{00000000-0009-0000-0000-000003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300-000000000000}"/>
    <hyperlink ref="F98" r:id="rId2" xr:uid="{00000000-0004-0000-0300-000001000000}"/>
    <hyperlink ref="F101" r:id="rId3" xr:uid="{00000000-0004-0000-0300-000002000000}"/>
    <hyperlink ref="F107" r:id="rId4" xr:uid="{00000000-0004-0000-0300-000003000000}"/>
    <hyperlink ref="F110" r:id="rId5" xr:uid="{00000000-0004-0000-0300-000004000000}"/>
    <hyperlink ref="F113" r:id="rId6" xr:uid="{00000000-0004-0000-0300-000005000000}"/>
    <hyperlink ref="F116" r:id="rId7" xr:uid="{00000000-0004-0000-0300-000006000000}"/>
    <hyperlink ref="F119" r:id="rId8" xr:uid="{00000000-0004-0000-0300-000007000000}"/>
    <hyperlink ref="F122" r:id="rId9" xr:uid="{00000000-0004-0000-0300-000008000000}"/>
    <hyperlink ref="F125" r:id="rId10" xr:uid="{00000000-0004-0000-0300-000009000000}"/>
    <hyperlink ref="F128" r:id="rId11" xr:uid="{00000000-0004-0000-0300-00000A000000}"/>
    <hyperlink ref="F131" r:id="rId12" xr:uid="{00000000-0004-0000-0300-00000B000000}"/>
    <hyperlink ref="F136" r:id="rId13" xr:uid="{00000000-0004-0000-0300-00000C000000}"/>
    <hyperlink ref="F145" r:id="rId14" xr:uid="{00000000-0004-0000-0300-00000D000000}"/>
    <hyperlink ref="F154" r:id="rId15" xr:uid="{00000000-0004-0000-0300-00000E000000}"/>
    <hyperlink ref="F164" r:id="rId16" xr:uid="{00000000-0004-0000-0300-00000F000000}"/>
    <hyperlink ref="F169" r:id="rId17" xr:uid="{00000000-0004-0000-0300-000010000000}"/>
    <hyperlink ref="F174" r:id="rId18" xr:uid="{00000000-0004-0000-0300-000011000000}"/>
    <hyperlink ref="F179" r:id="rId19" xr:uid="{00000000-0004-0000-0300-000012000000}"/>
    <hyperlink ref="F187" r:id="rId20" xr:uid="{00000000-0004-0000-0300-000013000000}"/>
    <hyperlink ref="F195" r:id="rId21" xr:uid="{00000000-0004-0000-0300-000014000000}"/>
    <hyperlink ref="F204" r:id="rId22" xr:uid="{00000000-0004-0000-0300-000015000000}"/>
    <hyperlink ref="F220" r:id="rId23" xr:uid="{00000000-0004-0000-0300-000016000000}"/>
    <hyperlink ref="F222" r:id="rId24" xr:uid="{00000000-0004-0000-0300-000017000000}"/>
    <hyperlink ref="F225" r:id="rId25" xr:uid="{00000000-0004-0000-0300-000018000000}"/>
    <hyperlink ref="F228" r:id="rId26" xr:uid="{00000000-0004-0000-0300-000019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42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108</v>
      </c>
      <c r="AZ2" s="159" t="s">
        <v>223</v>
      </c>
      <c r="BA2" s="159" t="s">
        <v>224</v>
      </c>
      <c r="BB2" s="159" t="s">
        <v>225</v>
      </c>
      <c r="BC2" s="159" t="s">
        <v>709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710</v>
      </c>
      <c r="BA3" s="159" t="s">
        <v>711</v>
      </c>
      <c r="BB3" s="159" t="s">
        <v>225</v>
      </c>
      <c r="BC3" s="159" t="s">
        <v>712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  <c r="AZ4" s="159" t="s">
        <v>227</v>
      </c>
      <c r="BA4" s="159" t="s">
        <v>228</v>
      </c>
      <c r="BB4" s="159" t="s">
        <v>225</v>
      </c>
      <c r="BC4" s="159" t="s">
        <v>713</v>
      </c>
      <c r="BD4" s="159" t="s">
        <v>21</v>
      </c>
    </row>
    <row r="5" spans="2:56" ht="6.9" customHeight="1">
      <c r="B5" s="20"/>
      <c r="L5" s="20"/>
      <c r="AZ5" s="159" t="s">
        <v>59</v>
      </c>
      <c r="BA5" s="159" t="s">
        <v>230</v>
      </c>
      <c r="BB5" s="159" t="s">
        <v>225</v>
      </c>
      <c r="BC5" s="159" t="s">
        <v>714</v>
      </c>
      <c r="BD5" s="159" t="s">
        <v>21</v>
      </c>
    </row>
    <row r="6" spans="2:56" ht="12" customHeight="1">
      <c r="B6" s="20"/>
      <c r="D6" s="27" t="s">
        <v>16</v>
      </c>
      <c r="L6" s="20"/>
      <c r="AZ6" s="159" t="s">
        <v>232</v>
      </c>
      <c r="BA6" s="159" t="s">
        <v>233</v>
      </c>
      <c r="BB6" s="159" t="s">
        <v>225</v>
      </c>
      <c r="BC6" s="159" t="s">
        <v>715</v>
      </c>
      <c r="BD6" s="159" t="s">
        <v>21</v>
      </c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716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97</v>
      </c>
      <c r="I13" s="27" t="s">
        <v>20</v>
      </c>
      <c r="J13" s="25" t="s">
        <v>717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ROUND(J93,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ROUND((SUM(BE93:BE420)),  2)</f>
        <v>0</v>
      </c>
      <c r="I35" s="94">
        <v>0.21</v>
      </c>
      <c r="J35" s="84">
        <f>ROUND(((SUM(BE93:BE420))*I35),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ROUND((SUM(BF93:BF420)),  2)</f>
        <v>0</v>
      </c>
      <c r="I36" s="94">
        <v>0.12</v>
      </c>
      <c r="J36" s="84">
        <f>ROUND(((SUM(BF93:BF420))*I36),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ROUND((SUM(BG93:BG420)),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ROUND((SUM(BH93:BH420)),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ROUND((SUM(BI93:BI420)),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SO-02 - Vodovod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J93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J95</f>
        <v>0</v>
      </c>
      <c r="L65" s="108"/>
    </row>
    <row r="66" spans="2:12" s="9" customFormat="1" ht="19.95" customHeight="1">
      <c r="B66" s="108"/>
      <c r="D66" s="109" t="s">
        <v>242</v>
      </c>
      <c r="E66" s="110"/>
      <c r="F66" s="110"/>
      <c r="G66" s="110"/>
      <c r="H66" s="110"/>
      <c r="I66" s="110"/>
      <c r="J66" s="111">
        <f>J193</f>
        <v>0</v>
      </c>
      <c r="L66" s="108"/>
    </row>
    <row r="67" spans="2:12" s="9" customFormat="1" ht="19.95" customHeight="1">
      <c r="B67" s="108"/>
      <c r="D67" s="109" t="s">
        <v>243</v>
      </c>
      <c r="E67" s="110"/>
      <c r="F67" s="110"/>
      <c r="G67" s="110"/>
      <c r="H67" s="110"/>
      <c r="I67" s="110"/>
      <c r="J67" s="111">
        <f>J218</f>
        <v>0</v>
      </c>
      <c r="L67" s="108"/>
    </row>
    <row r="68" spans="2:12" s="9" customFormat="1" ht="19.95" customHeight="1">
      <c r="B68" s="108"/>
      <c r="D68" s="109" t="s">
        <v>244</v>
      </c>
      <c r="E68" s="110"/>
      <c r="F68" s="110"/>
      <c r="G68" s="110"/>
      <c r="H68" s="110"/>
      <c r="I68" s="110"/>
      <c r="J68" s="111">
        <f>J234</f>
        <v>0</v>
      </c>
      <c r="L68" s="108"/>
    </row>
    <row r="69" spans="2:12" s="9" customFormat="1" ht="19.95" customHeight="1">
      <c r="B69" s="108"/>
      <c r="D69" s="109" t="s">
        <v>245</v>
      </c>
      <c r="E69" s="110"/>
      <c r="F69" s="110"/>
      <c r="G69" s="110"/>
      <c r="H69" s="110"/>
      <c r="I69" s="110"/>
      <c r="J69" s="111">
        <f>J375</f>
        <v>0</v>
      </c>
      <c r="L69" s="108"/>
    </row>
    <row r="70" spans="2:12" s="9" customFormat="1" ht="19.95" customHeight="1">
      <c r="B70" s="108"/>
      <c r="D70" s="109" t="s">
        <v>246</v>
      </c>
      <c r="E70" s="110"/>
      <c r="F70" s="110"/>
      <c r="G70" s="110"/>
      <c r="H70" s="110"/>
      <c r="I70" s="110"/>
      <c r="J70" s="111">
        <f>J386</f>
        <v>0</v>
      </c>
      <c r="L70" s="108"/>
    </row>
    <row r="71" spans="2:12" s="9" customFormat="1" ht="19.95" customHeight="1">
      <c r="B71" s="108"/>
      <c r="D71" s="109" t="s">
        <v>247</v>
      </c>
      <c r="E71" s="110"/>
      <c r="F71" s="110"/>
      <c r="G71" s="110"/>
      <c r="H71" s="110"/>
      <c r="I71" s="110"/>
      <c r="J71" s="111">
        <f>J418</f>
        <v>0</v>
      </c>
      <c r="L71" s="108"/>
    </row>
    <row r="72" spans="2:12" s="1" customFormat="1" ht="21.75" customHeight="1">
      <c r="B72" s="33"/>
      <c r="L72" s="33"/>
    </row>
    <row r="73" spans="2:12" s="1" customFormat="1" ht="6.9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" customHeight="1">
      <c r="B78" s="33"/>
      <c r="C78" s="21" t="s">
        <v>153</v>
      </c>
      <c r="L78" s="33"/>
    </row>
    <row r="79" spans="2:12" s="1" customFormat="1" ht="6.9" customHeight="1">
      <c r="B79" s="33"/>
      <c r="L79" s="33"/>
    </row>
    <row r="80" spans="2:12" s="1" customFormat="1" ht="12" customHeight="1">
      <c r="B80" s="33"/>
      <c r="C80" s="27" t="s">
        <v>16</v>
      </c>
      <c r="L80" s="33"/>
    </row>
    <row r="81" spans="2:65" s="1" customFormat="1" ht="16.5" customHeight="1">
      <c r="B81" s="33"/>
      <c r="E81" s="327" t="str">
        <f>E7</f>
        <v>Rekonstrukce vodovodu a kanalizace Dolní Němčice - 2027</v>
      </c>
      <c r="F81" s="328"/>
      <c r="G81" s="328"/>
      <c r="H81" s="328"/>
      <c r="L81" s="33"/>
    </row>
    <row r="82" spans="2:65" ht="12" customHeight="1">
      <c r="B82" s="20"/>
      <c r="C82" s="27" t="s">
        <v>143</v>
      </c>
      <c r="L82" s="20"/>
    </row>
    <row r="83" spans="2:65" s="1" customFormat="1" ht="16.5" customHeight="1">
      <c r="B83" s="33"/>
      <c r="E83" s="327" t="s">
        <v>235</v>
      </c>
      <c r="F83" s="329"/>
      <c r="G83" s="329"/>
      <c r="H83" s="329"/>
      <c r="L83" s="33"/>
    </row>
    <row r="84" spans="2:65" s="1" customFormat="1" ht="12" customHeight="1">
      <c r="B84" s="33"/>
      <c r="C84" s="27" t="s">
        <v>236</v>
      </c>
      <c r="L84" s="33"/>
    </row>
    <row r="85" spans="2:65" s="1" customFormat="1" ht="16.5" customHeight="1">
      <c r="B85" s="33"/>
      <c r="E85" s="291" t="str">
        <f>E11</f>
        <v>SO-02 - Vodovod</v>
      </c>
      <c r="F85" s="329"/>
      <c r="G85" s="329"/>
      <c r="H85" s="329"/>
      <c r="L85" s="33"/>
    </row>
    <row r="86" spans="2:65" s="1" customFormat="1" ht="6.9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F14</f>
        <v>Dolní Němčice</v>
      </c>
      <c r="I87" s="27" t="s">
        <v>24</v>
      </c>
      <c r="J87" s="50" t="str">
        <f>IF(J14="","",J14)</f>
        <v>16. 2. 2021</v>
      </c>
      <c r="L87" s="33"/>
    </row>
    <row r="88" spans="2:65" s="1" customFormat="1" ht="6.9" customHeight="1">
      <c r="B88" s="33"/>
      <c r="L88" s="33"/>
    </row>
    <row r="89" spans="2:65" s="1" customFormat="1" ht="15.15" customHeight="1">
      <c r="B89" s="33"/>
      <c r="C89" s="27" t="s">
        <v>30</v>
      </c>
      <c r="F89" s="25" t="str">
        <f>E17</f>
        <v>Město Dačice</v>
      </c>
      <c r="I89" s="27" t="s">
        <v>38</v>
      </c>
      <c r="J89" s="31" t="str">
        <f>E23</f>
        <v>VAK projekt s.r.o.</v>
      </c>
      <c r="L89" s="33"/>
    </row>
    <row r="90" spans="2:65" s="1" customFormat="1" ht="25.65" customHeight="1">
      <c r="B90" s="33"/>
      <c r="C90" s="27" t="s">
        <v>36</v>
      </c>
      <c r="F90" s="25" t="str">
        <f>IF(E20="","",E20)</f>
        <v>Vyplň údaj</v>
      </c>
      <c r="I90" s="27" t="s">
        <v>43</v>
      </c>
      <c r="J90" s="31" t="str">
        <f>E26</f>
        <v>Ing. Martina Zamlinská</v>
      </c>
      <c r="L90" s="33"/>
    </row>
    <row r="91" spans="2:65" s="1" customFormat="1" ht="10.35" customHeight="1">
      <c r="B91" s="33"/>
      <c r="L91" s="33"/>
    </row>
    <row r="92" spans="2:65" s="10" customFormat="1" ht="29.25" customHeight="1">
      <c r="B92" s="112"/>
      <c r="C92" s="113" t="s">
        <v>154</v>
      </c>
      <c r="D92" s="114" t="s">
        <v>67</v>
      </c>
      <c r="E92" s="114" t="s">
        <v>63</v>
      </c>
      <c r="F92" s="114" t="s">
        <v>64</v>
      </c>
      <c r="G92" s="114" t="s">
        <v>155</v>
      </c>
      <c r="H92" s="114" t="s">
        <v>156</v>
      </c>
      <c r="I92" s="114" t="s">
        <v>157</v>
      </c>
      <c r="J92" s="114" t="s">
        <v>147</v>
      </c>
      <c r="K92" s="115" t="s">
        <v>158</v>
      </c>
      <c r="L92" s="112"/>
      <c r="M92" s="57" t="s">
        <v>44</v>
      </c>
      <c r="N92" s="58" t="s">
        <v>52</v>
      </c>
      <c r="O92" s="58" t="s">
        <v>159</v>
      </c>
      <c r="P92" s="58" t="s">
        <v>160</v>
      </c>
      <c r="Q92" s="58" t="s">
        <v>161</v>
      </c>
      <c r="R92" s="58" t="s">
        <v>162</v>
      </c>
      <c r="S92" s="58" t="s">
        <v>163</v>
      </c>
      <c r="T92" s="59" t="s">
        <v>164</v>
      </c>
    </row>
    <row r="93" spans="2:65" s="1" customFormat="1" ht="22.8" customHeight="1">
      <c r="B93" s="33"/>
      <c r="C93" s="62" t="s">
        <v>165</v>
      </c>
      <c r="J93" s="116">
        <f>BK93</f>
        <v>0</v>
      </c>
      <c r="L93" s="33"/>
      <c r="M93" s="60"/>
      <c r="N93" s="51"/>
      <c r="O93" s="51"/>
      <c r="P93" s="117">
        <f>P94</f>
        <v>0</v>
      </c>
      <c r="Q93" s="51"/>
      <c r="R93" s="117">
        <f>R94</f>
        <v>106.97262576000001</v>
      </c>
      <c r="S93" s="51"/>
      <c r="T93" s="118">
        <f>T94</f>
        <v>7.1424999999999992</v>
      </c>
      <c r="AT93" s="17" t="s">
        <v>81</v>
      </c>
      <c r="AU93" s="17" t="s">
        <v>148</v>
      </c>
      <c r="BK93" s="119">
        <f>BK94</f>
        <v>0</v>
      </c>
    </row>
    <row r="94" spans="2:65" s="11" customFormat="1" ht="25.95" customHeight="1">
      <c r="B94" s="120"/>
      <c r="D94" s="121" t="s">
        <v>81</v>
      </c>
      <c r="E94" s="122" t="s">
        <v>248</v>
      </c>
      <c r="F94" s="122" t="s">
        <v>249</v>
      </c>
      <c r="I94" s="123"/>
      <c r="J94" s="124">
        <f>BK94</f>
        <v>0</v>
      </c>
      <c r="L94" s="120"/>
      <c r="M94" s="125"/>
      <c r="P94" s="126">
        <f>P95+P193+P218+P234+P375+P386+P418</f>
        <v>0</v>
      </c>
      <c r="R94" s="126">
        <f>R95+R193+R218+R234+R375+R386+R418</f>
        <v>106.97262576000001</v>
      </c>
      <c r="T94" s="127">
        <f>T95+T193+T218+T234+T375+T386+T418</f>
        <v>7.1424999999999992</v>
      </c>
      <c r="AR94" s="121" t="s">
        <v>90</v>
      </c>
      <c r="AT94" s="128" t="s">
        <v>81</v>
      </c>
      <c r="AU94" s="128" t="s">
        <v>82</v>
      </c>
      <c r="AY94" s="121" t="s">
        <v>168</v>
      </c>
      <c r="BK94" s="129">
        <f>BK95+BK193+BK218+BK234+BK375+BK386+BK418</f>
        <v>0</v>
      </c>
    </row>
    <row r="95" spans="2:65" s="11" customFormat="1" ht="22.8" customHeight="1">
      <c r="B95" s="120"/>
      <c r="D95" s="121" t="s">
        <v>81</v>
      </c>
      <c r="E95" s="130" t="s">
        <v>90</v>
      </c>
      <c r="F95" s="130" t="s">
        <v>250</v>
      </c>
      <c r="I95" s="123"/>
      <c r="J95" s="131">
        <f>BK95</f>
        <v>0</v>
      </c>
      <c r="L95" s="120"/>
      <c r="M95" s="125"/>
      <c r="P95" s="126">
        <f>SUM(P96:P192)</f>
        <v>0</v>
      </c>
      <c r="R95" s="126">
        <f>SUM(R96:R192)</f>
        <v>103.95701340000001</v>
      </c>
      <c r="T95" s="127">
        <f>SUM(T96:T192)</f>
        <v>6.9374999999999991</v>
      </c>
      <c r="AR95" s="121" t="s">
        <v>90</v>
      </c>
      <c r="AT95" s="128" t="s">
        <v>81</v>
      </c>
      <c r="AU95" s="128" t="s">
        <v>90</v>
      </c>
      <c r="AY95" s="121" t="s">
        <v>168</v>
      </c>
      <c r="BK95" s="129">
        <f>SUM(BK96:BK192)</f>
        <v>0</v>
      </c>
    </row>
    <row r="96" spans="2:65" s="1" customFormat="1" ht="37.799999999999997" customHeight="1">
      <c r="B96" s="33"/>
      <c r="C96" s="132" t="s">
        <v>90</v>
      </c>
      <c r="D96" s="132" t="s">
        <v>171</v>
      </c>
      <c r="E96" s="133" t="s">
        <v>718</v>
      </c>
      <c r="F96" s="134" t="s">
        <v>719</v>
      </c>
      <c r="G96" s="135" t="s">
        <v>253</v>
      </c>
      <c r="H96" s="136">
        <v>7.5</v>
      </c>
      <c r="I96" s="137"/>
      <c r="J96" s="138">
        <f>ROUND(I96*H96,2)</f>
        <v>0</v>
      </c>
      <c r="K96" s="134" t="s">
        <v>254</v>
      </c>
      <c r="L96" s="33"/>
      <c r="M96" s="139" t="s">
        <v>44</v>
      </c>
      <c r="N96" s="140" t="s">
        <v>53</v>
      </c>
      <c r="P96" s="141">
        <f>O96*H96</f>
        <v>0</v>
      </c>
      <c r="Q96" s="141">
        <v>0</v>
      </c>
      <c r="R96" s="141">
        <f>Q96*H96</f>
        <v>0</v>
      </c>
      <c r="S96" s="141">
        <v>0.3</v>
      </c>
      <c r="T96" s="142">
        <f>S96*H96</f>
        <v>2.25</v>
      </c>
      <c r="AR96" s="143" t="s">
        <v>187</v>
      </c>
      <c r="AT96" s="143" t="s">
        <v>171</v>
      </c>
      <c r="AU96" s="143" t="s">
        <v>21</v>
      </c>
      <c r="AY96" s="17" t="s">
        <v>168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7" t="s">
        <v>90</v>
      </c>
      <c r="BK96" s="144">
        <f>ROUND(I96*H96,2)</f>
        <v>0</v>
      </c>
      <c r="BL96" s="17" t="s">
        <v>187</v>
      </c>
      <c r="BM96" s="143" t="s">
        <v>720</v>
      </c>
    </row>
    <row r="97" spans="2:65" s="1" customFormat="1" ht="10.199999999999999">
      <c r="B97" s="33"/>
      <c r="D97" s="160" t="s">
        <v>256</v>
      </c>
      <c r="F97" s="161" t="s">
        <v>721</v>
      </c>
      <c r="I97" s="147"/>
      <c r="L97" s="33"/>
      <c r="M97" s="148"/>
      <c r="T97" s="54"/>
      <c r="AT97" s="17" t="s">
        <v>256</v>
      </c>
      <c r="AU97" s="17" t="s">
        <v>21</v>
      </c>
    </row>
    <row r="98" spans="2:65" s="12" customFormat="1" ht="10.199999999999999">
      <c r="B98" s="149"/>
      <c r="D98" s="145" t="s">
        <v>182</v>
      </c>
      <c r="E98" s="150" t="s">
        <v>44</v>
      </c>
      <c r="F98" s="151" t="s">
        <v>722</v>
      </c>
      <c r="H98" s="152">
        <v>7.5</v>
      </c>
      <c r="I98" s="153"/>
      <c r="L98" s="149"/>
      <c r="M98" s="154"/>
      <c r="T98" s="155"/>
      <c r="AT98" s="150" t="s">
        <v>182</v>
      </c>
      <c r="AU98" s="150" t="s">
        <v>21</v>
      </c>
      <c r="AV98" s="12" t="s">
        <v>21</v>
      </c>
      <c r="AW98" s="12" t="s">
        <v>42</v>
      </c>
      <c r="AX98" s="12" t="s">
        <v>90</v>
      </c>
      <c r="AY98" s="150" t="s">
        <v>168</v>
      </c>
    </row>
    <row r="99" spans="2:65" s="1" customFormat="1" ht="37.799999999999997" customHeight="1">
      <c r="B99" s="33"/>
      <c r="C99" s="132" t="s">
        <v>21</v>
      </c>
      <c r="D99" s="132" t="s">
        <v>171</v>
      </c>
      <c r="E99" s="133" t="s">
        <v>259</v>
      </c>
      <c r="F99" s="134" t="s">
        <v>260</v>
      </c>
      <c r="G99" s="135" t="s">
        <v>253</v>
      </c>
      <c r="H99" s="136">
        <v>7.5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0.28999999999999998</v>
      </c>
      <c r="T99" s="142">
        <f>S99*H99</f>
        <v>2.1749999999999998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261</v>
      </c>
    </row>
    <row r="100" spans="2:65" s="1" customFormat="1" ht="10.199999999999999">
      <c r="B100" s="33"/>
      <c r="D100" s="160" t="s">
        <v>256</v>
      </c>
      <c r="F100" s="161" t="s">
        <v>262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" customFormat="1" ht="19.2">
      <c r="B101" s="33"/>
      <c r="D101" s="145" t="s">
        <v>177</v>
      </c>
      <c r="F101" s="146" t="s">
        <v>263</v>
      </c>
      <c r="I101" s="147"/>
      <c r="L101" s="33"/>
      <c r="M101" s="148"/>
      <c r="T101" s="54"/>
      <c r="AT101" s="17" t="s">
        <v>177</v>
      </c>
      <c r="AU101" s="17" t="s">
        <v>21</v>
      </c>
    </row>
    <row r="102" spans="2:65" s="12" customFormat="1" ht="10.199999999999999">
      <c r="B102" s="149"/>
      <c r="D102" s="145" t="s">
        <v>182</v>
      </c>
      <c r="E102" s="150" t="s">
        <v>44</v>
      </c>
      <c r="F102" s="151" t="s">
        <v>723</v>
      </c>
      <c r="H102" s="152">
        <v>7.5</v>
      </c>
      <c r="I102" s="153"/>
      <c r="L102" s="149"/>
      <c r="M102" s="154"/>
      <c r="T102" s="155"/>
      <c r="AT102" s="150" t="s">
        <v>182</v>
      </c>
      <c r="AU102" s="150" t="s">
        <v>21</v>
      </c>
      <c r="AV102" s="12" t="s">
        <v>21</v>
      </c>
      <c r="AW102" s="12" t="s">
        <v>42</v>
      </c>
      <c r="AX102" s="12" t="s">
        <v>82</v>
      </c>
      <c r="AY102" s="150" t="s">
        <v>168</v>
      </c>
    </row>
    <row r="103" spans="2:65" s="13" customFormat="1" ht="10.199999999999999">
      <c r="B103" s="162"/>
      <c r="D103" s="145" t="s">
        <v>182</v>
      </c>
      <c r="E103" s="163" t="s">
        <v>44</v>
      </c>
      <c r="F103" s="164" t="s">
        <v>264</v>
      </c>
      <c r="H103" s="165">
        <v>7.5</v>
      </c>
      <c r="I103" s="166"/>
      <c r="L103" s="162"/>
      <c r="M103" s="167"/>
      <c r="T103" s="168"/>
      <c r="AT103" s="163" t="s">
        <v>182</v>
      </c>
      <c r="AU103" s="163" t="s">
        <v>21</v>
      </c>
      <c r="AV103" s="13" t="s">
        <v>187</v>
      </c>
      <c r="AW103" s="13" t="s">
        <v>42</v>
      </c>
      <c r="AX103" s="13" t="s">
        <v>90</v>
      </c>
      <c r="AY103" s="163" t="s">
        <v>168</v>
      </c>
    </row>
    <row r="104" spans="2:65" s="1" customFormat="1" ht="33" customHeight="1">
      <c r="B104" s="33"/>
      <c r="C104" s="132" t="s">
        <v>183</v>
      </c>
      <c r="D104" s="132" t="s">
        <v>171</v>
      </c>
      <c r="E104" s="133" t="s">
        <v>724</v>
      </c>
      <c r="F104" s="134" t="s">
        <v>725</v>
      </c>
      <c r="G104" s="135" t="s">
        <v>253</v>
      </c>
      <c r="H104" s="136">
        <v>7.5</v>
      </c>
      <c r="I104" s="137"/>
      <c r="J104" s="138">
        <f>ROUND(I104*H104,2)</f>
        <v>0</v>
      </c>
      <c r="K104" s="134" t="s">
        <v>254</v>
      </c>
      <c r="L104" s="33"/>
      <c r="M104" s="139" t="s">
        <v>44</v>
      </c>
      <c r="N104" s="140" t="s">
        <v>53</v>
      </c>
      <c r="P104" s="141">
        <f>O104*H104</f>
        <v>0</v>
      </c>
      <c r="Q104" s="141">
        <v>0</v>
      </c>
      <c r="R104" s="141">
        <f>Q104*H104</f>
        <v>0</v>
      </c>
      <c r="S104" s="141">
        <v>0.22</v>
      </c>
      <c r="T104" s="142">
        <f>S104*H104</f>
        <v>1.65</v>
      </c>
      <c r="AR104" s="143" t="s">
        <v>187</v>
      </c>
      <c r="AT104" s="143" t="s">
        <v>171</v>
      </c>
      <c r="AU104" s="143" t="s">
        <v>21</v>
      </c>
      <c r="AY104" s="17" t="s">
        <v>168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7" t="s">
        <v>90</v>
      </c>
      <c r="BK104" s="144">
        <f>ROUND(I104*H104,2)</f>
        <v>0</v>
      </c>
      <c r="BL104" s="17" t="s">
        <v>187</v>
      </c>
      <c r="BM104" s="143" t="s">
        <v>726</v>
      </c>
    </row>
    <row r="105" spans="2:65" s="1" customFormat="1" ht="10.199999999999999">
      <c r="B105" s="33"/>
      <c r="D105" s="160" t="s">
        <v>256</v>
      </c>
      <c r="F105" s="161" t="s">
        <v>727</v>
      </c>
      <c r="I105" s="147"/>
      <c r="L105" s="33"/>
      <c r="M105" s="148"/>
      <c r="T105" s="54"/>
      <c r="AT105" s="17" t="s">
        <v>256</v>
      </c>
      <c r="AU105" s="17" t="s">
        <v>21</v>
      </c>
    </row>
    <row r="106" spans="2:65" s="12" customFormat="1" ht="10.199999999999999">
      <c r="B106" s="149"/>
      <c r="D106" s="145" t="s">
        <v>182</v>
      </c>
      <c r="E106" s="150" t="s">
        <v>44</v>
      </c>
      <c r="F106" s="151" t="s">
        <v>723</v>
      </c>
      <c r="H106" s="152">
        <v>7.5</v>
      </c>
      <c r="I106" s="153"/>
      <c r="L106" s="149"/>
      <c r="M106" s="154"/>
      <c r="T106" s="155"/>
      <c r="AT106" s="150" t="s">
        <v>182</v>
      </c>
      <c r="AU106" s="150" t="s">
        <v>21</v>
      </c>
      <c r="AV106" s="12" t="s">
        <v>21</v>
      </c>
      <c r="AW106" s="12" t="s">
        <v>42</v>
      </c>
      <c r="AX106" s="12" t="s">
        <v>90</v>
      </c>
      <c r="AY106" s="150" t="s">
        <v>168</v>
      </c>
    </row>
    <row r="107" spans="2:65" s="1" customFormat="1" ht="24.15" customHeight="1">
      <c r="B107" s="33"/>
      <c r="C107" s="132" t="s">
        <v>187</v>
      </c>
      <c r="D107" s="132" t="s">
        <v>171</v>
      </c>
      <c r="E107" s="133" t="s">
        <v>728</v>
      </c>
      <c r="F107" s="134" t="s">
        <v>729</v>
      </c>
      <c r="G107" s="135" t="s">
        <v>253</v>
      </c>
      <c r="H107" s="136">
        <v>7.5</v>
      </c>
      <c r="I107" s="137"/>
      <c r="J107" s="138">
        <f>ROUND(I107*H107,2)</f>
        <v>0</v>
      </c>
      <c r="K107" s="134" t="s">
        <v>254</v>
      </c>
      <c r="L107" s="33"/>
      <c r="M107" s="139" t="s">
        <v>44</v>
      </c>
      <c r="N107" s="140" t="s">
        <v>53</v>
      </c>
      <c r="P107" s="141">
        <f>O107*H107</f>
        <v>0</v>
      </c>
      <c r="Q107" s="141">
        <v>1.0000000000000001E-5</v>
      </c>
      <c r="R107" s="141">
        <f>Q107*H107</f>
        <v>7.5000000000000007E-5</v>
      </c>
      <c r="S107" s="141">
        <v>0.115</v>
      </c>
      <c r="T107" s="142">
        <f>S107*H107</f>
        <v>0.86250000000000004</v>
      </c>
      <c r="AR107" s="143" t="s">
        <v>187</v>
      </c>
      <c r="AT107" s="143" t="s">
        <v>171</v>
      </c>
      <c r="AU107" s="143" t="s">
        <v>21</v>
      </c>
      <c r="AY107" s="17" t="s">
        <v>168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7" t="s">
        <v>90</v>
      </c>
      <c r="BK107" s="144">
        <f>ROUND(I107*H107,2)</f>
        <v>0</v>
      </c>
      <c r="BL107" s="17" t="s">
        <v>187</v>
      </c>
      <c r="BM107" s="143" t="s">
        <v>730</v>
      </c>
    </row>
    <row r="108" spans="2:65" s="1" customFormat="1" ht="10.199999999999999">
      <c r="B108" s="33"/>
      <c r="D108" s="160" t="s">
        <v>256</v>
      </c>
      <c r="F108" s="161" t="s">
        <v>731</v>
      </c>
      <c r="I108" s="147"/>
      <c r="L108" s="33"/>
      <c r="M108" s="148"/>
      <c r="T108" s="54"/>
      <c r="AT108" s="17" t="s">
        <v>256</v>
      </c>
      <c r="AU108" s="17" t="s">
        <v>21</v>
      </c>
    </row>
    <row r="109" spans="2:65" s="12" customFormat="1" ht="10.199999999999999">
      <c r="B109" s="149"/>
      <c r="D109" s="145" t="s">
        <v>182</v>
      </c>
      <c r="E109" s="150" t="s">
        <v>44</v>
      </c>
      <c r="F109" s="151" t="s">
        <v>723</v>
      </c>
      <c r="H109" s="152">
        <v>7.5</v>
      </c>
      <c r="I109" s="153"/>
      <c r="L109" s="149"/>
      <c r="M109" s="154"/>
      <c r="T109" s="155"/>
      <c r="AT109" s="150" t="s">
        <v>182</v>
      </c>
      <c r="AU109" s="150" t="s">
        <v>21</v>
      </c>
      <c r="AV109" s="12" t="s">
        <v>21</v>
      </c>
      <c r="AW109" s="12" t="s">
        <v>42</v>
      </c>
      <c r="AX109" s="12" t="s">
        <v>90</v>
      </c>
      <c r="AY109" s="150" t="s">
        <v>168</v>
      </c>
    </row>
    <row r="110" spans="2:65" s="1" customFormat="1" ht="16.5" customHeight="1">
      <c r="B110" s="33"/>
      <c r="C110" s="132" t="s">
        <v>167</v>
      </c>
      <c r="D110" s="132" t="s">
        <v>171</v>
      </c>
      <c r="E110" s="133" t="s">
        <v>270</v>
      </c>
      <c r="F110" s="134" t="s">
        <v>271</v>
      </c>
      <c r="G110" s="135" t="s">
        <v>272</v>
      </c>
      <c r="H110" s="136">
        <v>17.399999999999999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3.0000000000000001E-5</v>
      </c>
      <c r="R110" s="141">
        <f>Q110*H110</f>
        <v>5.22E-4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273</v>
      </c>
    </row>
    <row r="111" spans="2:65" s="1" customFormat="1" ht="10.199999999999999">
      <c r="B111" s="33"/>
      <c r="D111" s="160" t="s">
        <v>256</v>
      </c>
      <c r="F111" s="161" t="s">
        <v>274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732</v>
      </c>
      <c r="H112" s="152">
        <v>17.399999999999999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195</v>
      </c>
      <c r="D113" s="132" t="s">
        <v>171</v>
      </c>
      <c r="E113" s="133" t="s">
        <v>276</v>
      </c>
      <c r="F113" s="134" t="s">
        <v>277</v>
      </c>
      <c r="G113" s="135" t="s">
        <v>278</v>
      </c>
      <c r="H113" s="136">
        <v>2.1749999999999998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279</v>
      </c>
    </row>
    <row r="114" spans="2:65" s="1" customFormat="1" ht="10.199999999999999">
      <c r="B114" s="33"/>
      <c r="D114" s="160" t="s">
        <v>256</v>
      </c>
      <c r="F114" s="161" t="s">
        <v>280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44</v>
      </c>
      <c r="F115" s="151" t="s">
        <v>733</v>
      </c>
      <c r="H115" s="152">
        <v>2.1749999999999998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90</v>
      </c>
      <c r="AY115" s="150" t="s">
        <v>168</v>
      </c>
    </row>
    <row r="116" spans="2:65" s="1" customFormat="1" ht="49.05" customHeight="1">
      <c r="B116" s="33"/>
      <c r="C116" s="132" t="s">
        <v>200</v>
      </c>
      <c r="D116" s="132" t="s">
        <v>171</v>
      </c>
      <c r="E116" s="133" t="s">
        <v>282</v>
      </c>
      <c r="F116" s="134" t="s">
        <v>283</v>
      </c>
      <c r="G116" s="135" t="s">
        <v>267</v>
      </c>
      <c r="H116" s="136">
        <v>3</v>
      </c>
      <c r="I116" s="137"/>
      <c r="J116" s="138">
        <f>ROUND(I116*H116,2)</f>
        <v>0</v>
      </c>
      <c r="K116" s="134" t="s">
        <v>254</v>
      </c>
      <c r="L116" s="33"/>
      <c r="M116" s="139" t="s">
        <v>44</v>
      </c>
      <c r="N116" s="140" t="s">
        <v>53</v>
      </c>
      <c r="P116" s="141">
        <f>O116*H116</f>
        <v>0</v>
      </c>
      <c r="Q116" s="141">
        <v>3.6900000000000002E-2</v>
      </c>
      <c r="R116" s="141">
        <f>Q116*H116</f>
        <v>0.11070000000000001</v>
      </c>
      <c r="S116" s="141">
        <v>0</v>
      </c>
      <c r="T116" s="142">
        <f>S116*H116</f>
        <v>0</v>
      </c>
      <c r="AR116" s="143" t="s">
        <v>187</v>
      </c>
      <c r="AT116" s="143" t="s">
        <v>171</v>
      </c>
      <c r="AU116" s="143" t="s">
        <v>21</v>
      </c>
      <c r="AY116" s="17" t="s">
        <v>168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7" t="s">
        <v>90</v>
      </c>
      <c r="BK116" s="144">
        <f>ROUND(I116*H116,2)</f>
        <v>0</v>
      </c>
      <c r="BL116" s="17" t="s">
        <v>187</v>
      </c>
      <c r="BM116" s="143" t="s">
        <v>284</v>
      </c>
    </row>
    <row r="117" spans="2:65" s="1" customFormat="1" ht="10.199999999999999">
      <c r="B117" s="33"/>
      <c r="D117" s="160" t="s">
        <v>256</v>
      </c>
      <c r="F117" s="161" t="s">
        <v>285</v>
      </c>
      <c r="I117" s="147"/>
      <c r="L117" s="33"/>
      <c r="M117" s="148"/>
      <c r="T117" s="54"/>
      <c r="AT117" s="17" t="s">
        <v>256</v>
      </c>
      <c r="AU117" s="17" t="s">
        <v>21</v>
      </c>
    </row>
    <row r="118" spans="2:65" s="12" customFormat="1" ht="10.199999999999999">
      <c r="B118" s="149"/>
      <c r="D118" s="145" t="s">
        <v>182</v>
      </c>
      <c r="E118" s="150" t="s">
        <v>44</v>
      </c>
      <c r="F118" s="151" t="s">
        <v>734</v>
      </c>
      <c r="H118" s="152">
        <v>3</v>
      </c>
      <c r="I118" s="153"/>
      <c r="L118" s="149"/>
      <c r="M118" s="154"/>
      <c r="T118" s="155"/>
      <c r="AT118" s="150" t="s">
        <v>182</v>
      </c>
      <c r="AU118" s="150" t="s">
        <v>21</v>
      </c>
      <c r="AV118" s="12" t="s">
        <v>21</v>
      </c>
      <c r="AW118" s="12" t="s">
        <v>42</v>
      </c>
      <c r="AX118" s="12" t="s">
        <v>90</v>
      </c>
      <c r="AY118" s="150" t="s">
        <v>168</v>
      </c>
    </row>
    <row r="119" spans="2:65" s="1" customFormat="1" ht="49.05" customHeight="1">
      <c r="B119" s="33"/>
      <c r="C119" s="132" t="s">
        <v>204</v>
      </c>
      <c r="D119" s="132" t="s">
        <v>171</v>
      </c>
      <c r="E119" s="133" t="s">
        <v>292</v>
      </c>
      <c r="F119" s="134" t="s">
        <v>293</v>
      </c>
      <c r="G119" s="135" t="s">
        <v>267</v>
      </c>
      <c r="H119" s="136">
        <v>16</v>
      </c>
      <c r="I119" s="137"/>
      <c r="J119" s="138">
        <f>ROUND(I119*H119,2)</f>
        <v>0</v>
      </c>
      <c r="K119" s="134" t="s">
        <v>254</v>
      </c>
      <c r="L119" s="33"/>
      <c r="M119" s="139" t="s">
        <v>44</v>
      </c>
      <c r="N119" s="140" t="s">
        <v>53</v>
      </c>
      <c r="P119" s="141">
        <f>O119*H119</f>
        <v>0</v>
      </c>
      <c r="Q119" s="141">
        <v>3.6900000000000002E-2</v>
      </c>
      <c r="R119" s="141">
        <f>Q119*H119</f>
        <v>0.59040000000000004</v>
      </c>
      <c r="S119" s="141">
        <v>0</v>
      </c>
      <c r="T119" s="142">
        <f>S119*H119</f>
        <v>0</v>
      </c>
      <c r="AR119" s="143" t="s">
        <v>187</v>
      </c>
      <c r="AT119" s="143" t="s">
        <v>171</v>
      </c>
      <c r="AU119" s="143" t="s">
        <v>21</v>
      </c>
      <c r="AY119" s="17" t="s">
        <v>168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7" t="s">
        <v>90</v>
      </c>
      <c r="BK119" s="144">
        <f>ROUND(I119*H119,2)</f>
        <v>0</v>
      </c>
      <c r="BL119" s="17" t="s">
        <v>187</v>
      </c>
      <c r="BM119" s="143" t="s">
        <v>294</v>
      </c>
    </row>
    <row r="120" spans="2:65" s="1" customFormat="1" ht="10.199999999999999">
      <c r="B120" s="33"/>
      <c r="D120" s="160" t="s">
        <v>256</v>
      </c>
      <c r="F120" s="161" t="s">
        <v>295</v>
      </c>
      <c r="I120" s="147"/>
      <c r="L120" s="33"/>
      <c r="M120" s="148"/>
      <c r="T120" s="54"/>
      <c r="AT120" s="17" t="s">
        <v>256</v>
      </c>
      <c r="AU120" s="17" t="s">
        <v>21</v>
      </c>
    </row>
    <row r="121" spans="2:65" s="12" customFormat="1" ht="10.199999999999999">
      <c r="B121" s="149"/>
      <c r="D121" s="145" t="s">
        <v>182</v>
      </c>
      <c r="E121" s="150" t="s">
        <v>44</v>
      </c>
      <c r="F121" s="151" t="s">
        <v>735</v>
      </c>
      <c r="H121" s="152">
        <v>16</v>
      </c>
      <c r="I121" s="153"/>
      <c r="L121" s="149"/>
      <c r="M121" s="154"/>
      <c r="T121" s="155"/>
      <c r="AT121" s="150" t="s">
        <v>182</v>
      </c>
      <c r="AU121" s="150" t="s">
        <v>21</v>
      </c>
      <c r="AV121" s="12" t="s">
        <v>21</v>
      </c>
      <c r="AW121" s="12" t="s">
        <v>42</v>
      </c>
      <c r="AX121" s="12" t="s">
        <v>90</v>
      </c>
      <c r="AY121" s="150" t="s">
        <v>168</v>
      </c>
    </row>
    <row r="122" spans="2:65" s="1" customFormat="1" ht="24.15" customHeight="1">
      <c r="B122" s="33"/>
      <c r="C122" s="132" t="s">
        <v>208</v>
      </c>
      <c r="D122" s="132" t="s">
        <v>171</v>
      </c>
      <c r="E122" s="133" t="s">
        <v>297</v>
      </c>
      <c r="F122" s="134" t="s">
        <v>298</v>
      </c>
      <c r="G122" s="135" t="s">
        <v>225</v>
      </c>
      <c r="H122" s="136">
        <v>72.099999999999994</v>
      </c>
      <c r="I122" s="137"/>
      <c r="J122" s="138">
        <f>ROUND(I122*H122,2)</f>
        <v>0</v>
      </c>
      <c r="K122" s="134" t="s">
        <v>254</v>
      </c>
      <c r="L122" s="33"/>
      <c r="M122" s="139" t="s">
        <v>44</v>
      </c>
      <c r="N122" s="140" t="s">
        <v>53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187</v>
      </c>
      <c r="AT122" s="143" t="s">
        <v>171</v>
      </c>
      <c r="AU122" s="143" t="s">
        <v>21</v>
      </c>
      <c r="AY122" s="17" t="s">
        <v>168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7" t="s">
        <v>90</v>
      </c>
      <c r="BK122" s="144">
        <f>ROUND(I122*H122,2)</f>
        <v>0</v>
      </c>
      <c r="BL122" s="17" t="s">
        <v>187</v>
      </c>
      <c r="BM122" s="143" t="s">
        <v>299</v>
      </c>
    </row>
    <row r="123" spans="2:65" s="1" customFormat="1" ht="10.199999999999999">
      <c r="B123" s="33"/>
      <c r="D123" s="160" t="s">
        <v>256</v>
      </c>
      <c r="F123" s="161" t="s">
        <v>300</v>
      </c>
      <c r="I123" s="147"/>
      <c r="L123" s="33"/>
      <c r="M123" s="148"/>
      <c r="T123" s="54"/>
      <c r="AT123" s="17" t="s">
        <v>256</v>
      </c>
      <c r="AU123" s="17" t="s">
        <v>21</v>
      </c>
    </row>
    <row r="124" spans="2:65" s="12" customFormat="1" ht="10.199999999999999">
      <c r="B124" s="149"/>
      <c r="D124" s="145" t="s">
        <v>182</v>
      </c>
      <c r="E124" s="150" t="s">
        <v>44</v>
      </c>
      <c r="F124" s="151" t="s">
        <v>736</v>
      </c>
      <c r="H124" s="152">
        <v>119.08</v>
      </c>
      <c r="I124" s="153"/>
      <c r="L124" s="149"/>
      <c r="M124" s="154"/>
      <c r="T124" s="155"/>
      <c r="AT124" s="150" t="s">
        <v>182</v>
      </c>
      <c r="AU124" s="150" t="s">
        <v>21</v>
      </c>
      <c r="AV124" s="12" t="s">
        <v>21</v>
      </c>
      <c r="AW124" s="12" t="s">
        <v>42</v>
      </c>
      <c r="AX124" s="12" t="s">
        <v>82</v>
      </c>
      <c r="AY124" s="150" t="s">
        <v>168</v>
      </c>
    </row>
    <row r="125" spans="2:65" s="12" customFormat="1" ht="10.199999999999999">
      <c r="B125" s="149"/>
      <c r="D125" s="145" t="s">
        <v>182</v>
      </c>
      <c r="E125" s="150" t="s">
        <v>44</v>
      </c>
      <c r="F125" s="151" t="s">
        <v>737</v>
      </c>
      <c r="H125" s="152">
        <v>-42.63</v>
      </c>
      <c r="I125" s="153"/>
      <c r="L125" s="149"/>
      <c r="M125" s="154"/>
      <c r="T125" s="155"/>
      <c r="AT125" s="150" t="s">
        <v>182</v>
      </c>
      <c r="AU125" s="150" t="s">
        <v>21</v>
      </c>
      <c r="AV125" s="12" t="s">
        <v>21</v>
      </c>
      <c r="AW125" s="12" t="s">
        <v>42</v>
      </c>
      <c r="AX125" s="12" t="s">
        <v>82</v>
      </c>
      <c r="AY125" s="150" t="s">
        <v>168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738</v>
      </c>
      <c r="H126" s="152">
        <v>22.274999999999999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82</v>
      </c>
      <c r="AY126" s="150" t="s">
        <v>168</v>
      </c>
    </row>
    <row r="127" spans="2:65" s="12" customFormat="1" ht="10.199999999999999">
      <c r="B127" s="149"/>
      <c r="D127" s="145" t="s">
        <v>182</v>
      </c>
      <c r="E127" s="150" t="s">
        <v>44</v>
      </c>
      <c r="F127" s="151" t="s">
        <v>739</v>
      </c>
      <c r="H127" s="152">
        <v>-8.6</v>
      </c>
      <c r="I127" s="153"/>
      <c r="L127" s="149"/>
      <c r="M127" s="154"/>
      <c r="T127" s="155"/>
      <c r="AT127" s="150" t="s">
        <v>182</v>
      </c>
      <c r="AU127" s="150" t="s">
        <v>21</v>
      </c>
      <c r="AV127" s="12" t="s">
        <v>21</v>
      </c>
      <c r="AW127" s="12" t="s">
        <v>42</v>
      </c>
      <c r="AX127" s="12" t="s">
        <v>82</v>
      </c>
      <c r="AY127" s="150" t="s">
        <v>168</v>
      </c>
    </row>
    <row r="128" spans="2:65" s="14" customFormat="1" ht="10.199999999999999">
      <c r="B128" s="169"/>
      <c r="D128" s="145" t="s">
        <v>182</v>
      </c>
      <c r="E128" s="170" t="s">
        <v>59</v>
      </c>
      <c r="F128" s="171" t="s">
        <v>305</v>
      </c>
      <c r="H128" s="172">
        <v>90.125</v>
      </c>
      <c r="I128" s="173"/>
      <c r="L128" s="169"/>
      <c r="M128" s="174"/>
      <c r="T128" s="175"/>
      <c r="AT128" s="170" t="s">
        <v>182</v>
      </c>
      <c r="AU128" s="170" t="s">
        <v>21</v>
      </c>
      <c r="AV128" s="14" t="s">
        <v>183</v>
      </c>
      <c r="AW128" s="14" t="s">
        <v>42</v>
      </c>
      <c r="AX128" s="14" t="s">
        <v>82</v>
      </c>
      <c r="AY128" s="170" t="s">
        <v>168</v>
      </c>
    </row>
    <row r="129" spans="2:65" s="12" customFormat="1" ht="10.199999999999999">
      <c r="B129" s="149"/>
      <c r="D129" s="145" t="s">
        <v>182</v>
      </c>
      <c r="E129" s="150" t="s">
        <v>44</v>
      </c>
      <c r="F129" s="151" t="s">
        <v>306</v>
      </c>
      <c r="H129" s="152">
        <v>72.099999999999994</v>
      </c>
      <c r="I129" s="153"/>
      <c r="L129" s="149"/>
      <c r="M129" s="154"/>
      <c r="T129" s="155"/>
      <c r="AT129" s="150" t="s">
        <v>182</v>
      </c>
      <c r="AU129" s="150" t="s">
        <v>21</v>
      </c>
      <c r="AV129" s="12" t="s">
        <v>21</v>
      </c>
      <c r="AW129" s="12" t="s">
        <v>42</v>
      </c>
      <c r="AX129" s="12" t="s">
        <v>90</v>
      </c>
      <c r="AY129" s="150" t="s">
        <v>168</v>
      </c>
    </row>
    <row r="130" spans="2:65" s="1" customFormat="1" ht="33" customHeight="1">
      <c r="B130" s="33"/>
      <c r="C130" s="132" t="s">
        <v>214</v>
      </c>
      <c r="D130" s="132" t="s">
        <v>171</v>
      </c>
      <c r="E130" s="133" t="s">
        <v>307</v>
      </c>
      <c r="F130" s="134" t="s">
        <v>308</v>
      </c>
      <c r="G130" s="135" t="s">
        <v>225</v>
      </c>
      <c r="H130" s="136">
        <v>13.519</v>
      </c>
      <c r="I130" s="137"/>
      <c r="J130" s="138">
        <f>ROUND(I130*H130,2)</f>
        <v>0</v>
      </c>
      <c r="K130" s="134" t="s">
        <v>254</v>
      </c>
      <c r="L130" s="33"/>
      <c r="M130" s="139" t="s">
        <v>44</v>
      </c>
      <c r="N130" s="140" t="s">
        <v>53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187</v>
      </c>
      <c r="AT130" s="143" t="s">
        <v>171</v>
      </c>
      <c r="AU130" s="143" t="s">
        <v>21</v>
      </c>
      <c r="AY130" s="17" t="s">
        <v>168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90</v>
      </c>
      <c r="BK130" s="144">
        <f>ROUND(I130*H130,2)</f>
        <v>0</v>
      </c>
      <c r="BL130" s="17" t="s">
        <v>187</v>
      </c>
      <c r="BM130" s="143" t="s">
        <v>309</v>
      </c>
    </row>
    <row r="131" spans="2:65" s="1" customFormat="1" ht="10.199999999999999">
      <c r="B131" s="33"/>
      <c r="D131" s="160" t="s">
        <v>256</v>
      </c>
      <c r="F131" s="161" t="s">
        <v>310</v>
      </c>
      <c r="I131" s="147"/>
      <c r="L131" s="33"/>
      <c r="M131" s="148"/>
      <c r="T131" s="54"/>
      <c r="AT131" s="17" t="s">
        <v>256</v>
      </c>
      <c r="AU131" s="17" t="s">
        <v>21</v>
      </c>
    </row>
    <row r="132" spans="2:65" s="12" customFormat="1" ht="10.199999999999999">
      <c r="B132" s="149"/>
      <c r="D132" s="145" t="s">
        <v>182</v>
      </c>
      <c r="E132" s="150" t="s">
        <v>44</v>
      </c>
      <c r="F132" s="151" t="s">
        <v>311</v>
      </c>
      <c r="H132" s="152">
        <v>13.519</v>
      </c>
      <c r="I132" s="153"/>
      <c r="L132" s="149"/>
      <c r="M132" s="154"/>
      <c r="T132" s="155"/>
      <c r="AT132" s="150" t="s">
        <v>182</v>
      </c>
      <c r="AU132" s="150" t="s">
        <v>21</v>
      </c>
      <c r="AV132" s="12" t="s">
        <v>21</v>
      </c>
      <c r="AW132" s="12" t="s">
        <v>42</v>
      </c>
      <c r="AX132" s="12" t="s">
        <v>90</v>
      </c>
      <c r="AY132" s="150" t="s">
        <v>168</v>
      </c>
    </row>
    <row r="133" spans="2:65" s="1" customFormat="1" ht="33" customHeight="1">
      <c r="B133" s="33"/>
      <c r="C133" s="132" t="s">
        <v>219</v>
      </c>
      <c r="D133" s="132" t="s">
        <v>171</v>
      </c>
      <c r="E133" s="133" t="s">
        <v>312</v>
      </c>
      <c r="F133" s="134" t="s">
        <v>313</v>
      </c>
      <c r="G133" s="135" t="s">
        <v>225</v>
      </c>
      <c r="H133" s="136">
        <v>4.5060000000000002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314</v>
      </c>
    </row>
    <row r="134" spans="2:65" s="1" customFormat="1" ht="10.199999999999999">
      <c r="B134" s="33"/>
      <c r="D134" s="160" t="s">
        <v>256</v>
      </c>
      <c r="F134" s="161" t="s">
        <v>315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316</v>
      </c>
      <c r="H135" s="152">
        <v>4.5060000000000002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90</v>
      </c>
      <c r="AY135" s="150" t="s">
        <v>168</v>
      </c>
    </row>
    <row r="136" spans="2:65" s="1" customFormat="1" ht="24.15" customHeight="1">
      <c r="B136" s="33"/>
      <c r="C136" s="132" t="s">
        <v>8</v>
      </c>
      <c r="D136" s="132" t="s">
        <v>171</v>
      </c>
      <c r="E136" s="133" t="s">
        <v>317</v>
      </c>
      <c r="F136" s="134" t="s">
        <v>318</v>
      </c>
      <c r="G136" s="135" t="s">
        <v>225</v>
      </c>
      <c r="H136" s="136">
        <v>28.5</v>
      </c>
      <c r="I136" s="137"/>
      <c r="J136" s="138">
        <f>ROUND(I136*H136,2)</f>
        <v>0</v>
      </c>
      <c r="K136" s="134" t="s">
        <v>254</v>
      </c>
      <c r="L136" s="33"/>
      <c r="M136" s="139" t="s">
        <v>44</v>
      </c>
      <c r="N136" s="140" t="s">
        <v>53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187</v>
      </c>
      <c r="AT136" s="143" t="s">
        <v>171</v>
      </c>
      <c r="AU136" s="143" t="s">
        <v>21</v>
      </c>
      <c r="AY136" s="17" t="s">
        <v>168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90</v>
      </c>
      <c r="BK136" s="144">
        <f>ROUND(I136*H136,2)</f>
        <v>0</v>
      </c>
      <c r="BL136" s="17" t="s">
        <v>187</v>
      </c>
      <c r="BM136" s="143" t="s">
        <v>319</v>
      </c>
    </row>
    <row r="137" spans="2:65" s="1" customFormat="1" ht="10.199999999999999">
      <c r="B137" s="33"/>
      <c r="D137" s="160" t="s">
        <v>256</v>
      </c>
      <c r="F137" s="161" t="s">
        <v>320</v>
      </c>
      <c r="I137" s="147"/>
      <c r="L137" s="33"/>
      <c r="M137" s="148"/>
      <c r="T137" s="54"/>
      <c r="AT137" s="17" t="s">
        <v>256</v>
      </c>
      <c r="AU137" s="17" t="s">
        <v>21</v>
      </c>
    </row>
    <row r="138" spans="2:65" s="12" customFormat="1" ht="10.199999999999999">
      <c r="B138" s="149"/>
      <c r="D138" s="145" t="s">
        <v>182</v>
      </c>
      <c r="E138" s="150" t="s">
        <v>44</v>
      </c>
      <c r="F138" s="151" t="s">
        <v>740</v>
      </c>
      <c r="H138" s="152">
        <v>28.5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42</v>
      </c>
      <c r="AX138" s="12" t="s">
        <v>90</v>
      </c>
      <c r="AY138" s="150" t="s">
        <v>168</v>
      </c>
    </row>
    <row r="139" spans="2:65" s="1" customFormat="1" ht="21.75" customHeight="1">
      <c r="B139" s="33"/>
      <c r="C139" s="132" t="s">
        <v>322</v>
      </c>
      <c r="D139" s="132" t="s">
        <v>171</v>
      </c>
      <c r="E139" s="133" t="s">
        <v>323</v>
      </c>
      <c r="F139" s="134" t="s">
        <v>324</v>
      </c>
      <c r="G139" s="135" t="s">
        <v>253</v>
      </c>
      <c r="H139" s="136">
        <v>108.71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8.4000000000000003E-4</v>
      </c>
      <c r="R139" s="141">
        <f>Q139*H139</f>
        <v>9.1316399999999992E-2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325</v>
      </c>
    </row>
    <row r="140" spans="2:65" s="1" customFormat="1" ht="10.199999999999999">
      <c r="B140" s="33"/>
      <c r="D140" s="160" t="s">
        <v>256</v>
      </c>
      <c r="F140" s="161" t="s">
        <v>326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741</v>
      </c>
      <c r="H141" s="152">
        <v>50.21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82</v>
      </c>
      <c r="AY141" s="150" t="s">
        <v>168</v>
      </c>
    </row>
    <row r="142" spans="2:65" s="12" customFormat="1" ht="10.199999999999999">
      <c r="B142" s="149"/>
      <c r="D142" s="145" t="s">
        <v>182</v>
      </c>
      <c r="E142" s="150" t="s">
        <v>44</v>
      </c>
      <c r="F142" s="151" t="s">
        <v>742</v>
      </c>
      <c r="H142" s="152">
        <v>58.5</v>
      </c>
      <c r="I142" s="153"/>
      <c r="L142" s="149"/>
      <c r="M142" s="154"/>
      <c r="T142" s="155"/>
      <c r="AT142" s="150" t="s">
        <v>182</v>
      </c>
      <c r="AU142" s="150" t="s">
        <v>21</v>
      </c>
      <c r="AV142" s="12" t="s">
        <v>21</v>
      </c>
      <c r="AW142" s="12" t="s">
        <v>42</v>
      </c>
      <c r="AX142" s="12" t="s">
        <v>82</v>
      </c>
      <c r="AY142" s="150" t="s">
        <v>168</v>
      </c>
    </row>
    <row r="143" spans="2:65" s="13" customFormat="1" ht="10.199999999999999">
      <c r="B143" s="162"/>
      <c r="D143" s="145" t="s">
        <v>182</v>
      </c>
      <c r="E143" s="163" t="s">
        <v>44</v>
      </c>
      <c r="F143" s="164" t="s">
        <v>264</v>
      </c>
      <c r="H143" s="165">
        <v>108.71000000000001</v>
      </c>
      <c r="I143" s="166"/>
      <c r="L143" s="162"/>
      <c r="M143" s="167"/>
      <c r="T143" s="168"/>
      <c r="AT143" s="163" t="s">
        <v>182</v>
      </c>
      <c r="AU143" s="163" t="s">
        <v>21</v>
      </c>
      <c r="AV143" s="13" t="s">
        <v>187</v>
      </c>
      <c r="AW143" s="13" t="s">
        <v>42</v>
      </c>
      <c r="AX143" s="13" t="s">
        <v>90</v>
      </c>
      <c r="AY143" s="163" t="s">
        <v>168</v>
      </c>
    </row>
    <row r="144" spans="2:65" s="1" customFormat="1" ht="24.15" customHeight="1">
      <c r="B144" s="33"/>
      <c r="C144" s="132" t="s">
        <v>328</v>
      </c>
      <c r="D144" s="132" t="s">
        <v>171</v>
      </c>
      <c r="E144" s="133" t="s">
        <v>335</v>
      </c>
      <c r="F144" s="134" t="s">
        <v>336</v>
      </c>
      <c r="G144" s="135" t="s">
        <v>253</v>
      </c>
      <c r="H144" s="136">
        <v>108.71</v>
      </c>
      <c r="I144" s="137"/>
      <c r="J144" s="138">
        <f>ROUND(I144*H144,2)</f>
        <v>0</v>
      </c>
      <c r="K144" s="134" t="s">
        <v>254</v>
      </c>
      <c r="L144" s="33"/>
      <c r="M144" s="139" t="s">
        <v>44</v>
      </c>
      <c r="N144" s="140" t="s">
        <v>53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187</v>
      </c>
      <c r="AT144" s="143" t="s">
        <v>171</v>
      </c>
      <c r="AU144" s="143" t="s">
        <v>21</v>
      </c>
      <c r="AY144" s="17" t="s">
        <v>168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90</v>
      </c>
      <c r="BK144" s="144">
        <f>ROUND(I144*H144,2)</f>
        <v>0</v>
      </c>
      <c r="BL144" s="17" t="s">
        <v>187</v>
      </c>
      <c r="BM144" s="143" t="s">
        <v>337</v>
      </c>
    </row>
    <row r="145" spans="2:65" s="1" customFormat="1" ht="10.199999999999999">
      <c r="B145" s="33"/>
      <c r="D145" s="160" t="s">
        <v>256</v>
      </c>
      <c r="F145" s="161" t="s">
        <v>338</v>
      </c>
      <c r="I145" s="147"/>
      <c r="L145" s="33"/>
      <c r="M145" s="148"/>
      <c r="T145" s="54"/>
      <c r="AT145" s="17" t="s">
        <v>256</v>
      </c>
      <c r="AU145" s="17" t="s">
        <v>21</v>
      </c>
    </row>
    <row r="146" spans="2:65" s="12" customFormat="1" ht="10.199999999999999">
      <c r="B146" s="149"/>
      <c r="D146" s="145" t="s">
        <v>182</v>
      </c>
      <c r="E146" s="150" t="s">
        <v>44</v>
      </c>
      <c r="F146" s="151" t="s">
        <v>741</v>
      </c>
      <c r="H146" s="152">
        <v>50.21</v>
      </c>
      <c r="I146" s="153"/>
      <c r="L146" s="149"/>
      <c r="M146" s="154"/>
      <c r="T146" s="155"/>
      <c r="AT146" s="150" t="s">
        <v>182</v>
      </c>
      <c r="AU146" s="150" t="s">
        <v>21</v>
      </c>
      <c r="AV146" s="12" t="s">
        <v>21</v>
      </c>
      <c r="AW146" s="12" t="s">
        <v>42</v>
      </c>
      <c r="AX146" s="12" t="s">
        <v>82</v>
      </c>
      <c r="AY146" s="150" t="s">
        <v>168</v>
      </c>
    </row>
    <row r="147" spans="2:65" s="12" customFormat="1" ht="10.199999999999999">
      <c r="B147" s="149"/>
      <c r="D147" s="145" t="s">
        <v>182</v>
      </c>
      <c r="E147" s="150" t="s">
        <v>44</v>
      </c>
      <c r="F147" s="151" t="s">
        <v>742</v>
      </c>
      <c r="H147" s="152">
        <v>58.5</v>
      </c>
      <c r="I147" s="153"/>
      <c r="L147" s="149"/>
      <c r="M147" s="154"/>
      <c r="T147" s="155"/>
      <c r="AT147" s="150" t="s">
        <v>182</v>
      </c>
      <c r="AU147" s="150" t="s">
        <v>21</v>
      </c>
      <c r="AV147" s="12" t="s">
        <v>21</v>
      </c>
      <c r="AW147" s="12" t="s">
        <v>42</v>
      </c>
      <c r="AX147" s="12" t="s">
        <v>82</v>
      </c>
      <c r="AY147" s="150" t="s">
        <v>168</v>
      </c>
    </row>
    <row r="148" spans="2:65" s="13" customFormat="1" ht="10.199999999999999">
      <c r="B148" s="162"/>
      <c r="D148" s="145" t="s">
        <v>182</v>
      </c>
      <c r="E148" s="163" t="s">
        <v>44</v>
      </c>
      <c r="F148" s="164" t="s">
        <v>264</v>
      </c>
      <c r="H148" s="165">
        <v>108.71000000000001</v>
      </c>
      <c r="I148" s="166"/>
      <c r="L148" s="162"/>
      <c r="M148" s="167"/>
      <c r="T148" s="168"/>
      <c r="AT148" s="163" t="s">
        <v>182</v>
      </c>
      <c r="AU148" s="163" t="s">
        <v>21</v>
      </c>
      <c r="AV148" s="13" t="s">
        <v>187</v>
      </c>
      <c r="AW148" s="13" t="s">
        <v>42</v>
      </c>
      <c r="AX148" s="13" t="s">
        <v>90</v>
      </c>
      <c r="AY148" s="163" t="s">
        <v>168</v>
      </c>
    </row>
    <row r="149" spans="2:65" s="1" customFormat="1" ht="37.799999999999997" customHeight="1">
      <c r="B149" s="33"/>
      <c r="C149" s="132" t="s">
        <v>334</v>
      </c>
      <c r="D149" s="132" t="s">
        <v>171</v>
      </c>
      <c r="E149" s="133" t="s">
        <v>345</v>
      </c>
      <c r="F149" s="134" t="s">
        <v>346</v>
      </c>
      <c r="G149" s="135" t="s">
        <v>225</v>
      </c>
      <c r="H149" s="136">
        <v>56.7</v>
      </c>
      <c r="I149" s="137"/>
      <c r="J149" s="138">
        <f>ROUND(I149*H149,2)</f>
        <v>0</v>
      </c>
      <c r="K149" s="134" t="s">
        <v>254</v>
      </c>
      <c r="L149" s="33"/>
      <c r="M149" s="139" t="s">
        <v>44</v>
      </c>
      <c r="N149" s="140" t="s">
        <v>53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187</v>
      </c>
      <c r="AT149" s="143" t="s">
        <v>171</v>
      </c>
      <c r="AU149" s="143" t="s">
        <v>21</v>
      </c>
      <c r="AY149" s="17" t="s">
        <v>168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90</v>
      </c>
      <c r="BK149" s="144">
        <f>ROUND(I149*H149,2)</f>
        <v>0</v>
      </c>
      <c r="BL149" s="17" t="s">
        <v>187</v>
      </c>
      <c r="BM149" s="143" t="s">
        <v>347</v>
      </c>
    </row>
    <row r="150" spans="2:65" s="1" customFormat="1" ht="10.199999999999999">
      <c r="B150" s="33"/>
      <c r="D150" s="160" t="s">
        <v>256</v>
      </c>
      <c r="F150" s="161" t="s">
        <v>348</v>
      </c>
      <c r="I150" s="147"/>
      <c r="L150" s="33"/>
      <c r="M150" s="148"/>
      <c r="T150" s="54"/>
      <c r="AT150" s="17" t="s">
        <v>256</v>
      </c>
      <c r="AU150" s="17" t="s">
        <v>21</v>
      </c>
    </row>
    <row r="151" spans="2:65" s="12" customFormat="1" ht="10.199999999999999">
      <c r="B151" s="149"/>
      <c r="D151" s="145" t="s">
        <v>182</v>
      </c>
      <c r="E151" s="150" t="s">
        <v>44</v>
      </c>
      <c r="F151" s="151" t="s">
        <v>349</v>
      </c>
      <c r="H151" s="152">
        <v>56.7</v>
      </c>
      <c r="I151" s="153"/>
      <c r="L151" s="149"/>
      <c r="M151" s="154"/>
      <c r="T151" s="155"/>
      <c r="AT151" s="150" t="s">
        <v>182</v>
      </c>
      <c r="AU151" s="150" t="s">
        <v>21</v>
      </c>
      <c r="AV151" s="12" t="s">
        <v>21</v>
      </c>
      <c r="AW151" s="12" t="s">
        <v>42</v>
      </c>
      <c r="AX151" s="12" t="s">
        <v>90</v>
      </c>
      <c r="AY151" s="150" t="s">
        <v>168</v>
      </c>
    </row>
    <row r="152" spans="2:65" s="1" customFormat="1" ht="37.799999999999997" customHeight="1">
      <c r="B152" s="33"/>
      <c r="C152" s="132" t="s">
        <v>339</v>
      </c>
      <c r="D152" s="132" t="s">
        <v>171</v>
      </c>
      <c r="E152" s="133" t="s">
        <v>351</v>
      </c>
      <c r="F152" s="134" t="s">
        <v>352</v>
      </c>
      <c r="G152" s="135" t="s">
        <v>225</v>
      </c>
      <c r="H152" s="136">
        <v>61.774999999999999</v>
      </c>
      <c r="I152" s="137"/>
      <c r="J152" s="138">
        <f>ROUND(I152*H152,2)</f>
        <v>0</v>
      </c>
      <c r="K152" s="134" t="s">
        <v>254</v>
      </c>
      <c r="L152" s="33"/>
      <c r="M152" s="139" t="s">
        <v>44</v>
      </c>
      <c r="N152" s="140" t="s">
        <v>53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187</v>
      </c>
      <c r="AT152" s="143" t="s">
        <v>171</v>
      </c>
      <c r="AU152" s="143" t="s">
        <v>21</v>
      </c>
      <c r="AY152" s="17" t="s">
        <v>168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7" t="s">
        <v>90</v>
      </c>
      <c r="BK152" s="144">
        <f>ROUND(I152*H152,2)</f>
        <v>0</v>
      </c>
      <c r="BL152" s="17" t="s">
        <v>187</v>
      </c>
      <c r="BM152" s="143" t="s">
        <v>353</v>
      </c>
    </row>
    <row r="153" spans="2:65" s="1" customFormat="1" ht="10.199999999999999">
      <c r="B153" s="33"/>
      <c r="D153" s="160" t="s">
        <v>256</v>
      </c>
      <c r="F153" s="161" t="s">
        <v>354</v>
      </c>
      <c r="I153" s="147"/>
      <c r="L153" s="33"/>
      <c r="M153" s="148"/>
      <c r="T153" s="54"/>
      <c r="AT153" s="17" t="s">
        <v>256</v>
      </c>
      <c r="AU153" s="17" t="s">
        <v>21</v>
      </c>
    </row>
    <row r="154" spans="2:65" s="12" customFormat="1" ht="10.199999999999999">
      <c r="B154" s="149"/>
      <c r="D154" s="145" t="s">
        <v>182</v>
      </c>
      <c r="E154" s="150" t="s">
        <v>44</v>
      </c>
      <c r="F154" s="151" t="s">
        <v>355</v>
      </c>
      <c r="H154" s="152">
        <v>61.774999999999999</v>
      </c>
      <c r="I154" s="153"/>
      <c r="L154" s="149"/>
      <c r="M154" s="154"/>
      <c r="T154" s="155"/>
      <c r="AT154" s="150" t="s">
        <v>182</v>
      </c>
      <c r="AU154" s="150" t="s">
        <v>21</v>
      </c>
      <c r="AV154" s="12" t="s">
        <v>21</v>
      </c>
      <c r="AW154" s="12" t="s">
        <v>42</v>
      </c>
      <c r="AX154" s="12" t="s">
        <v>90</v>
      </c>
      <c r="AY154" s="150" t="s">
        <v>168</v>
      </c>
    </row>
    <row r="155" spans="2:65" s="1" customFormat="1" ht="24.15" customHeight="1">
      <c r="B155" s="33"/>
      <c r="C155" s="132" t="s">
        <v>344</v>
      </c>
      <c r="D155" s="132" t="s">
        <v>171</v>
      </c>
      <c r="E155" s="133" t="s">
        <v>357</v>
      </c>
      <c r="F155" s="134" t="s">
        <v>358</v>
      </c>
      <c r="G155" s="135" t="s">
        <v>225</v>
      </c>
      <c r="H155" s="136">
        <v>28.35</v>
      </c>
      <c r="I155" s="137"/>
      <c r="J155" s="138">
        <f>ROUND(I155*H155,2)</f>
        <v>0</v>
      </c>
      <c r="K155" s="134" t="s">
        <v>254</v>
      </c>
      <c r="L155" s="33"/>
      <c r="M155" s="139" t="s">
        <v>44</v>
      </c>
      <c r="N155" s="140" t="s">
        <v>53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187</v>
      </c>
      <c r="AT155" s="143" t="s">
        <v>171</v>
      </c>
      <c r="AU155" s="143" t="s">
        <v>21</v>
      </c>
      <c r="AY155" s="17" t="s">
        <v>168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90</v>
      </c>
      <c r="BK155" s="144">
        <f>ROUND(I155*H155,2)</f>
        <v>0</v>
      </c>
      <c r="BL155" s="17" t="s">
        <v>187</v>
      </c>
      <c r="BM155" s="143" t="s">
        <v>359</v>
      </c>
    </row>
    <row r="156" spans="2:65" s="1" customFormat="1" ht="10.199999999999999">
      <c r="B156" s="33"/>
      <c r="D156" s="160" t="s">
        <v>256</v>
      </c>
      <c r="F156" s="161" t="s">
        <v>360</v>
      </c>
      <c r="I156" s="147"/>
      <c r="L156" s="33"/>
      <c r="M156" s="148"/>
      <c r="T156" s="54"/>
      <c r="AT156" s="17" t="s">
        <v>256</v>
      </c>
      <c r="AU156" s="17" t="s">
        <v>21</v>
      </c>
    </row>
    <row r="157" spans="2:65" s="12" customFormat="1" ht="10.199999999999999">
      <c r="B157" s="149"/>
      <c r="D157" s="145" t="s">
        <v>182</v>
      </c>
      <c r="E157" s="150" t="s">
        <v>44</v>
      </c>
      <c r="F157" s="151" t="s">
        <v>361</v>
      </c>
      <c r="H157" s="152">
        <v>28.35</v>
      </c>
      <c r="I157" s="153"/>
      <c r="L157" s="149"/>
      <c r="M157" s="154"/>
      <c r="T157" s="155"/>
      <c r="AT157" s="150" t="s">
        <v>182</v>
      </c>
      <c r="AU157" s="150" t="s">
        <v>21</v>
      </c>
      <c r="AV157" s="12" t="s">
        <v>21</v>
      </c>
      <c r="AW157" s="12" t="s">
        <v>42</v>
      </c>
      <c r="AX157" s="12" t="s">
        <v>90</v>
      </c>
      <c r="AY157" s="150" t="s">
        <v>168</v>
      </c>
    </row>
    <row r="158" spans="2:65" s="1" customFormat="1" ht="24.15" customHeight="1">
      <c r="B158" s="33"/>
      <c r="C158" s="132" t="s">
        <v>350</v>
      </c>
      <c r="D158" s="132" t="s">
        <v>171</v>
      </c>
      <c r="E158" s="133" t="s">
        <v>363</v>
      </c>
      <c r="F158" s="134" t="s">
        <v>364</v>
      </c>
      <c r="G158" s="135" t="s">
        <v>365</v>
      </c>
      <c r="H158" s="136">
        <v>123.55</v>
      </c>
      <c r="I158" s="137"/>
      <c r="J158" s="138">
        <f>ROUND(I158*H158,2)</f>
        <v>0</v>
      </c>
      <c r="K158" s="134" t="s">
        <v>254</v>
      </c>
      <c r="L158" s="33"/>
      <c r="M158" s="139" t="s">
        <v>44</v>
      </c>
      <c r="N158" s="140" t="s">
        <v>53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187</v>
      </c>
      <c r="AT158" s="143" t="s">
        <v>171</v>
      </c>
      <c r="AU158" s="143" t="s">
        <v>21</v>
      </c>
      <c r="AY158" s="17" t="s">
        <v>168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90</v>
      </c>
      <c r="BK158" s="144">
        <f>ROUND(I158*H158,2)</f>
        <v>0</v>
      </c>
      <c r="BL158" s="17" t="s">
        <v>187</v>
      </c>
      <c r="BM158" s="143" t="s">
        <v>366</v>
      </c>
    </row>
    <row r="159" spans="2:65" s="1" customFormat="1" ht="10.199999999999999">
      <c r="B159" s="33"/>
      <c r="D159" s="160" t="s">
        <v>256</v>
      </c>
      <c r="F159" s="161" t="s">
        <v>367</v>
      </c>
      <c r="I159" s="147"/>
      <c r="L159" s="33"/>
      <c r="M159" s="148"/>
      <c r="T159" s="54"/>
      <c r="AT159" s="17" t="s">
        <v>256</v>
      </c>
      <c r="AU159" s="17" t="s">
        <v>21</v>
      </c>
    </row>
    <row r="160" spans="2:65" s="12" customFormat="1" ht="10.199999999999999">
      <c r="B160" s="149"/>
      <c r="D160" s="145" t="s">
        <v>182</v>
      </c>
      <c r="E160" s="150" t="s">
        <v>44</v>
      </c>
      <c r="F160" s="151" t="s">
        <v>368</v>
      </c>
      <c r="H160" s="152">
        <v>123.55</v>
      </c>
      <c r="I160" s="153"/>
      <c r="L160" s="149"/>
      <c r="M160" s="154"/>
      <c r="T160" s="155"/>
      <c r="AT160" s="150" t="s">
        <v>182</v>
      </c>
      <c r="AU160" s="150" t="s">
        <v>21</v>
      </c>
      <c r="AV160" s="12" t="s">
        <v>21</v>
      </c>
      <c r="AW160" s="12" t="s">
        <v>42</v>
      </c>
      <c r="AX160" s="12" t="s">
        <v>90</v>
      </c>
      <c r="AY160" s="150" t="s">
        <v>168</v>
      </c>
    </row>
    <row r="161" spans="2:65" s="1" customFormat="1" ht="24.15" customHeight="1">
      <c r="B161" s="33"/>
      <c r="C161" s="132" t="s">
        <v>356</v>
      </c>
      <c r="D161" s="132" t="s">
        <v>171</v>
      </c>
      <c r="E161" s="133" t="s">
        <v>369</v>
      </c>
      <c r="F161" s="134" t="s">
        <v>370</v>
      </c>
      <c r="G161" s="135" t="s">
        <v>225</v>
      </c>
      <c r="H161" s="136">
        <v>61.774999999999999</v>
      </c>
      <c r="I161" s="137"/>
      <c r="J161" s="138">
        <f>ROUND(I161*H161,2)</f>
        <v>0</v>
      </c>
      <c r="K161" s="134" t="s">
        <v>254</v>
      </c>
      <c r="L161" s="33"/>
      <c r="M161" s="139" t="s">
        <v>44</v>
      </c>
      <c r="N161" s="140" t="s">
        <v>53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187</v>
      </c>
      <c r="AT161" s="143" t="s">
        <v>171</v>
      </c>
      <c r="AU161" s="143" t="s">
        <v>21</v>
      </c>
      <c r="AY161" s="17" t="s">
        <v>168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7" t="s">
        <v>90</v>
      </c>
      <c r="BK161" s="144">
        <f>ROUND(I161*H161,2)</f>
        <v>0</v>
      </c>
      <c r="BL161" s="17" t="s">
        <v>187</v>
      </c>
      <c r="BM161" s="143" t="s">
        <v>371</v>
      </c>
    </row>
    <row r="162" spans="2:65" s="1" customFormat="1" ht="10.199999999999999">
      <c r="B162" s="33"/>
      <c r="D162" s="160" t="s">
        <v>256</v>
      </c>
      <c r="F162" s="161" t="s">
        <v>372</v>
      </c>
      <c r="I162" s="147"/>
      <c r="L162" s="33"/>
      <c r="M162" s="148"/>
      <c r="T162" s="54"/>
      <c r="AT162" s="17" t="s">
        <v>256</v>
      </c>
      <c r="AU162" s="17" t="s">
        <v>21</v>
      </c>
    </row>
    <row r="163" spans="2:65" s="12" customFormat="1" ht="10.199999999999999">
      <c r="B163" s="149"/>
      <c r="D163" s="145" t="s">
        <v>182</v>
      </c>
      <c r="E163" s="150" t="s">
        <v>44</v>
      </c>
      <c r="F163" s="151" t="s">
        <v>59</v>
      </c>
      <c r="H163" s="152">
        <v>90.125</v>
      </c>
      <c r="I163" s="153"/>
      <c r="L163" s="149"/>
      <c r="M163" s="154"/>
      <c r="T163" s="155"/>
      <c r="AT163" s="150" t="s">
        <v>182</v>
      </c>
      <c r="AU163" s="150" t="s">
        <v>21</v>
      </c>
      <c r="AV163" s="12" t="s">
        <v>21</v>
      </c>
      <c r="AW163" s="12" t="s">
        <v>42</v>
      </c>
      <c r="AX163" s="12" t="s">
        <v>82</v>
      </c>
      <c r="AY163" s="150" t="s">
        <v>168</v>
      </c>
    </row>
    <row r="164" spans="2:65" s="12" customFormat="1" ht="10.199999999999999">
      <c r="B164" s="149"/>
      <c r="D164" s="145" t="s">
        <v>182</v>
      </c>
      <c r="E164" s="150" t="s">
        <v>44</v>
      </c>
      <c r="F164" s="151" t="s">
        <v>373</v>
      </c>
      <c r="H164" s="152">
        <v>-39.162999999999997</v>
      </c>
      <c r="I164" s="153"/>
      <c r="L164" s="149"/>
      <c r="M164" s="154"/>
      <c r="T164" s="155"/>
      <c r="AT164" s="150" t="s">
        <v>182</v>
      </c>
      <c r="AU164" s="150" t="s">
        <v>21</v>
      </c>
      <c r="AV164" s="12" t="s">
        <v>21</v>
      </c>
      <c r="AW164" s="12" t="s">
        <v>42</v>
      </c>
      <c r="AX164" s="12" t="s">
        <v>82</v>
      </c>
      <c r="AY164" s="150" t="s">
        <v>168</v>
      </c>
    </row>
    <row r="165" spans="2:65" s="12" customFormat="1" ht="10.199999999999999">
      <c r="B165" s="149"/>
      <c r="D165" s="145" t="s">
        <v>182</v>
      </c>
      <c r="E165" s="150" t="s">
        <v>44</v>
      </c>
      <c r="F165" s="151" t="s">
        <v>743</v>
      </c>
      <c r="H165" s="152">
        <v>-41.462000000000003</v>
      </c>
      <c r="I165" s="153"/>
      <c r="L165" s="149"/>
      <c r="M165" s="154"/>
      <c r="T165" s="155"/>
      <c r="AT165" s="150" t="s">
        <v>182</v>
      </c>
      <c r="AU165" s="150" t="s">
        <v>21</v>
      </c>
      <c r="AV165" s="12" t="s">
        <v>21</v>
      </c>
      <c r="AW165" s="12" t="s">
        <v>42</v>
      </c>
      <c r="AX165" s="12" t="s">
        <v>82</v>
      </c>
      <c r="AY165" s="150" t="s">
        <v>168</v>
      </c>
    </row>
    <row r="166" spans="2:65" s="12" customFormat="1" ht="10.199999999999999">
      <c r="B166" s="149"/>
      <c r="D166" s="145" t="s">
        <v>182</v>
      </c>
      <c r="E166" s="150" t="s">
        <v>44</v>
      </c>
      <c r="F166" s="151" t="s">
        <v>374</v>
      </c>
      <c r="H166" s="152">
        <v>52.274999999999999</v>
      </c>
      <c r="I166" s="153"/>
      <c r="L166" s="149"/>
      <c r="M166" s="154"/>
      <c r="T166" s="155"/>
      <c r="AT166" s="150" t="s">
        <v>182</v>
      </c>
      <c r="AU166" s="150" t="s">
        <v>21</v>
      </c>
      <c r="AV166" s="12" t="s">
        <v>21</v>
      </c>
      <c r="AW166" s="12" t="s">
        <v>42</v>
      </c>
      <c r="AX166" s="12" t="s">
        <v>82</v>
      </c>
      <c r="AY166" s="150" t="s">
        <v>168</v>
      </c>
    </row>
    <row r="167" spans="2:65" s="13" customFormat="1" ht="10.199999999999999">
      <c r="B167" s="162"/>
      <c r="D167" s="145" t="s">
        <v>182</v>
      </c>
      <c r="E167" s="163" t="s">
        <v>227</v>
      </c>
      <c r="F167" s="164" t="s">
        <v>264</v>
      </c>
      <c r="H167" s="165">
        <v>61.774999999999999</v>
      </c>
      <c r="I167" s="166"/>
      <c r="L167" s="162"/>
      <c r="M167" s="167"/>
      <c r="T167" s="168"/>
      <c r="AT167" s="163" t="s">
        <v>182</v>
      </c>
      <c r="AU167" s="163" t="s">
        <v>21</v>
      </c>
      <c r="AV167" s="13" t="s">
        <v>187</v>
      </c>
      <c r="AW167" s="13" t="s">
        <v>42</v>
      </c>
      <c r="AX167" s="13" t="s">
        <v>90</v>
      </c>
      <c r="AY167" s="163" t="s">
        <v>168</v>
      </c>
    </row>
    <row r="168" spans="2:65" s="1" customFormat="1" ht="24.15" customHeight="1">
      <c r="B168" s="33"/>
      <c r="C168" s="132" t="s">
        <v>362</v>
      </c>
      <c r="D168" s="132" t="s">
        <v>171</v>
      </c>
      <c r="E168" s="133" t="s">
        <v>376</v>
      </c>
      <c r="F168" s="134" t="s">
        <v>377</v>
      </c>
      <c r="G168" s="135" t="s">
        <v>225</v>
      </c>
      <c r="H168" s="136">
        <v>39.162999999999997</v>
      </c>
      <c r="I168" s="137"/>
      <c r="J168" s="138">
        <f>ROUND(I168*H168,2)</f>
        <v>0</v>
      </c>
      <c r="K168" s="134" t="s">
        <v>254</v>
      </c>
      <c r="L168" s="33"/>
      <c r="M168" s="139" t="s">
        <v>44</v>
      </c>
      <c r="N168" s="140" t="s">
        <v>53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187</v>
      </c>
      <c r="AT168" s="143" t="s">
        <v>171</v>
      </c>
      <c r="AU168" s="143" t="s">
        <v>21</v>
      </c>
      <c r="AY168" s="17" t="s">
        <v>168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7" t="s">
        <v>90</v>
      </c>
      <c r="BK168" s="144">
        <f>ROUND(I168*H168,2)</f>
        <v>0</v>
      </c>
      <c r="BL168" s="17" t="s">
        <v>187</v>
      </c>
      <c r="BM168" s="143" t="s">
        <v>378</v>
      </c>
    </row>
    <row r="169" spans="2:65" s="1" customFormat="1" ht="10.199999999999999">
      <c r="B169" s="33"/>
      <c r="D169" s="160" t="s">
        <v>256</v>
      </c>
      <c r="F169" s="161" t="s">
        <v>379</v>
      </c>
      <c r="I169" s="147"/>
      <c r="L169" s="33"/>
      <c r="M169" s="148"/>
      <c r="T169" s="54"/>
      <c r="AT169" s="17" t="s">
        <v>256</v>
      </c>
      <c r="AU169" s="17" t="s">
        <v>21</v>
      </c>
    </row>
    <row r="170" spans="2:65" s="12" customFormat="1" ht="10.199999999999999">
      <c r="B170" s="149"/>
      <c r="D170" s="145" t="s">
        <v>182</v>
      </c>
      <c r="E170" s="150" t="s">
        <v>44</v>
      </c>
      <c r="F170" s="151" t="s">
        <v>59</v>
      </c>
      <c r="H170" s="152">
        <v>90.125</v>
      </c>
      <c r="I170" s="153"/>
      <c r="L170" s="149"/>
      <c r="M170" s="154"/>
      <c r="T170" s="155"/>
      <c r="AT170" s="150" t="s">
        <v>182</v>
      </c>
      <c r="AU170" s="150" t="s">
        <v>21</v>
      </c>
      <c r="AV170" s="12" t="s">
        <v>21</v>
      </c>
      <c r="AW170" s="12" t="s">
        <v>42</v>
      </c>
      <c r="AX170" s="12" t="s">
        <v>82</v>
      </c>
      <c r="AY170" s="150" t="s">
        <v>168</v>
      </c>
    </row>
    <row r="171" spans="2:65" s="12" customFormat="1" ht="10.199999999999999">
      <c r="B171" s="149"/>
      <c r="D171" s="145" t="s">
        <v>182</v>
      </c>
      <c r="E171" s="150" t="s">
        <v>44</v>
      </c>
      <c r="F171" s="151" t="s">
        <v>744</v>
      </c>
      <c r="H171" s="152">
        <v>-35.67</v>
      </c>
      <c r="I171" s="153"/>
      <c r="L171" s="149"/>
      <c r="M171" s="154"/>
      <c r="T171" s="155"/>
      <c r="AT171" s="150" t="s">
        <v>182</v>
      </c>
      <c r="AU171" s="150" t="s">
        <v>21</v>
      </c>
      <c r="AV171" s="12" t="s">
        <v>21</v>
      </c>
      <c r="AW171" s="12" t="s">
        <v>42</v>
      </c>
      <c r="AX171" s="12" t="s">
        <v>82</v>
      </c>
      <c r="AY171" s="150" t="s">
        <v>168</v>
      </c>
    </row>
    <row r="172" spans="2:65" s="12" customFormat="1" ht="10.199999999999999">
      <c r="B172" s="149"/>
      <c r="D172" s="145" t="s">
        <v>182</v>
      </c>
      <c r="E172" s="150" t="s">
        <v>44</v>
      </c>
      <c r="F172" s="151" t="s">
        <v>745</v>
      </c>
      <c r="H172" s="152">
        <v>-5.7919999999999998</v>
      </c>
      <c r="I172" s="153"/>
      <c r="L172" s="149"/>
      <c r="M172" s="154"/>
      <c r="T172" s="155"/>
      <c r="AT172" s="150" t="s">
        <v>182</v>
      </c>
      <c r="AU172" s="150" t="s">
        <v>21</v>
      </c>
      <c r="AV172" s="12" t="s">
        <v>21</v>
      </c>
      <c r="AW172" s="12" t="s">
        <v>42</v>
      </c>
      <c r="AX172" s="12" t="s">
        <v>82</v>
      </c>
      <c r="AY172" s="150" t="s">
        <v>168</v>
      </c>
    </row>
    <row r="173" spans="2:65" s="12" customFormat="1" ht="10.199999999999999">
      <c r="B173" s="149"/>
      <c r="D173" s="145" t="s">
        <v>182</v>
      </c>
      <c r="E173" s="150" t="s">
        <v>44</v>
      </c>
      <c r="F173" s="151" t="s">
        <v>746</v>
      </c>
      <c r="H173" s="152">
        <v>-9.5</v>
      </c>
      <c r="I173" s="153"/>
      <c r="L173" s="149"/>
      <c r="M173" s="154"/>
      <c r="T173" s="155"/>
      <c r="AT173" s="150" t="s">
        <v>182</v>
      </c>
      <c r="AU173" s="150" t="s">
        <v>21</v>
      </c>
      <c r="AV173" s="12" t="s">
        <v>21</v>
      </c>
      <c r="AW173" s="12" t="s">
        <v>42</v>
      </c>
      <c r="AX173" s="12" t="s">
        <v>82</v>
      </c>
      <c r="AY173" s="150" t="s">
        <v>168</v>
      </c>
    </row>
    <row r="174" spans="2:65" s="13" customFormat="1" ht="10.199999999999999">
      <c r="B174" s="162"/>
      <c r="D174" s="145" t="s">
        <v>182</v>
      </c>
      <c r="E174" s="163" t="s">
        <v>232</v>
      </c>
      <c r="F174" s="164" t="s">
        <v>264</v>
      </c>
      <c r="H174" s="165">
        <v>39.162999999999997</v>
      </c>
      <c r="I174" s="166"/>
      <c r="L174" s="162"/>
      <c r="M174" s="167"/>
      <c r="T174" s="168"/>
      <c r="AT174" s="163" t="s">
        <v>182</v>
      </c>
      <c r="AU174" s="163" t="s">
        <v>21</v>
      </c>
      <c r="AV174" s="13" t="s">
        <v>187</v>
      </c>
      <c r="AW174" s="13" t="s">
        <v>42</v>
      </c>
      <c r="AX174" s="13" t="s">
        <v>90</v>
      </c>
      <c r="AY174" s="163" t="s">
        <v>168</v>
      </c>
    </row>
    <row r="175" spans="2:65" s="1" customFormat="1" ht="16.5" customHeight="1">
      <c r="B175" s="33"/>
      <c r="C175" s="176" t="s">
        <v>7</v>
      </c>
      <c r="D175" s="176" t="s">
        <v>386</v>
      </c>
      <c r="E175" s="177" t="s">
        <v>387</v>
      </c>
      <c r="F175" s="178" t="s">
        <v>388</v>
      </c>
      <c r="G175" s="179" t="s">
        <v>365</v>
      </c>
      <c r="H175" s="180">
        <v>87.299000000000007</v>
      </c>
      <c r="I175" s="181"/>
      <c r="J175" s="182">
        <f>ROUND(I175*H175,2)</f>
        <v>0</v>
      </c>
      <c r="K175" s="178" t="s">
        <v>254</v>
      </c>
      <c r="L175" s="183"/>
      <c r="M175" s="184" t="s">
        <v>44</v>
      </c>
      <c r="N175" s="185" t="s">
        <v>53</v>
      </c>
      <c r="P175" s="141">
        <f>O175*H175</f>
        <v>0</v>
      </c>
      <c r="Q175" s="141">
        <v>1</v>
      </c>
      <c r="R175" s="141">
        <f>Q175*H175</f>
        <v>87.299000000000007</v>
      </c>
      <c r="S175" s="141">
        <v>0</v>
      </c>
      <c r="T175" s="142">
        <f>S175*H175</f>
        <v>0</v>
      </c>
      <c r="AR175" s="143" t="s">
        <v>204</v>
      </c>
      <c r="AT175" s="143" t="s">
        <v>386</v>
      </c>
      <c r="AU175" s="143" t="s">
        <v>21</v>
      </c>
      <c r="AY175" s="17" t="s">
        <v>168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90</v>
      </c>
      <c r="BK175" s="144">
        <f>ROUND(I175*H175,2)</f>
        <v>0</v>
      </c>
      <c r="BL175" s="17" t="s">
        <v>187</v>
      </c>
      <c r="BM175" s="143" t="s">
        <v>389</v>
      </c>
    </row>
    <row r="176" spans="2:65" s="12" customFormat="1" ht="10.199999999999999">
      <c r="B176" s="149"/>
      <c r="D176" s="145" t="s">
        <v>182</v>
      </c>
      <c r="E176" s="150" t="s">
        <v>44</v>
      </c>
      <c r="F176" s="151" t="s">
        <v>747</v>
      </c>
      <c r="H176" s="152">
        <v>43.5</v>
      </c>
      <c r="I176" s="153"/>
      <c r="L176" s="149"/>
      <c r="M176" s="154"/>
      <c r="T176" s="155"/>
      <c r="AT176" s="150" t="s">
        <v>182</v>
      </c>
      <c r="AU176" s="150" t="s">
        <v>21</v>
      </c>
      <c r="AV176" s="12" t="s">
        <v>21</v>
      </c>
      <c r="AW176" s="12" t="s">
        <v>42</v>
      </c>
      <c r="AX176" s="12" t="s">
        <v>82</v>
      </c>
      <c r="AY176" s="150" t="s">
        <v>168</v>
      </c>
    </row>
    <row r="177" spans="2:65" s="12" customFormat="1" ht="10.199999999999999">
      <c r="B177" s="149"/>
      <c r="D177" s="145" t="s">
        <v>182</v>
      </c>
      <c r="E177" s="150" t="s">
        <v>44</v>
      </c>
      <c r="F177" s="151" t="s">
        <v>748</v>
      </c>
      <c r="H177" s="152">
        <v>8.7750000000000004</v>
      </c>
      <c r="I177" s="153"/>
      <c r="L177" s="149"/>
      <c r="M177" s="154"/>
      <c r="T177" s="155"/>
      <c r="AT177" s="150" t="s">
        <v>182</v>
      </c>
      <c r="AU177" s="150" t="s">
        <v>21</v>
      </c>
      <c r="AV177" s="12" t="s">
        <v>21</v>
      </c>
      <c r="AW177" s="12" t="s">
        <v>42</v>
      </c>
      <c r="AX177" s="12" t="s">
        <v>82</v>
      </c>
      <c r="AY177" s="150" t="s">
        <v>168</v>
      </c>
    </row>
    <row r="178" spans="2:65" s="14" customFormat="1" ht="10.199999999999999">
      <c r="B178" s="169"/>
      <c r="D178" s="145" t="s">
        <v>182</v>
      </c>
      <c r="E178" s="170" t="s">
        <v>223</v>
      </c>
      <c r="F178" s="171" t="s">
        <v>305</v>
      </c>
      <c r="H178" s="172">
        <v>52.274999999999999</v>
      </c>
      <c r="I178" s="173"/>
      <c r="L178" s="169"/>
      <c r="M178" s="174"/>
      <c r="T178" s="175"/>
      <c r="AT178" s="170" t="s">
        <v>182</v>
      </c>
      <c r="AU178" s="170" t="s">
        <v>21</v>
      </c>
      <c r="AV178" s="14" t="s">
        <v>183</v>
      </c>
      <c r="AW178" s="14" t="s">
        <v>42</v>
      </c>
      <c r="AX178" s="14" t="s">
        <v>82</v>
      </c>
      <c r="AY178" s="170" t="s">
        <v>168</v>
      </c>
    </row>
    <row r="179" spans="2:65" s="12" customFormat="1" ht="10.199999999999999">
      <c r="B179" s="149"/>
      <c r="D179" s="145" t="s">
        <v>182</v>
      </c>
      <c r="E179" s="150" t="s">
        <v>44</v>
      </c>
      <c r="F179" s="151" t="s">
        <v>393</v>
      </c>
      <c r="H179" s="152">
        <v>87.299000000000007</v>
      </c>
      <c r="I179" s="153"/>
      <c r="L179" s="149"/>
      <c r="M179" s="154"/>
      <c r="T179" s="155"/>
      <c r="AT179" s="150" t="s">
        <v>182</v>
      </c>
      <c r="AU179" s="150" t="s">
        <v>21</v>
      </c>
      <c r="AV179" s="12" t="s">
        <v>21</v>
      </c>
      <c r="AW179" s="12" t="s">
        <v>42</v>
      </c>
      <c r="AX179" s="12" t="s">
        <v>90</v>
      </c>
      <c r="AY179" s="150" t="s">
        <v>168</v>
      </c>
    </row>
    <row r="180" spans="2:65" s="1" customFormat="1" ht="37.799999999999997" customHeight="1">
      <c r="B180" s="33"/>
      <c r="C180" s="132" t="s">
        <v>375</v>
      </c>
      <c r="D180" s="132" t="s">
        <v>171</v>
      </c>
      <c r="E180" s="133" t="s">
        <v>395</v>
      </c>
      <c r="F180" s="134" t="s">
        <v>396</v>
      </c>
      <c r="G180" s="135" t="s">
        <v>225</v>
      </c>
      <c r="H180" s="136">
        <v>50.962000000000003</v>
      </c>
      <c r="I180" s="137"/>
      <c r="J180" s="138">
        <f>ROUND(I180*H180,2)</f>
        <v>0</v>
      </c>
      <c r="K180" s="134" t="s">
        <v>254</v>
      </c>
      <c r="L180" s="33"/>
      <c r="M180" s="139" t="s">
        <v>44</v>
      </c>
      <c r="N180" s="140" t="s">
        <v>53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187</v>
      </c>
      <c r="AT180" s="143" t="s">
        <v>171</v>
      </c>
      <c r="AU180" s="143" t="s">
        <v>21</v>
      </c>
      <c r="AY180" s="17" t="s">
        <v>168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7" t="s">
        <v>90</v>
      </c>
      <c r="BK180" s="144">
        <f>ROUND(I180*H180,2)</f>
        <v>0</v>
      </c>
      <c r="BL180" s="17" t="s">
        <v>187</v>
      </c>
      <c r="BM180" s="143" t="s">
        <v>397</v>
      </c>
    </row>
    <row r="181" spans="2:65" s="1" customFormat="1" ht="10.199999999999999">
      <c r="B181" s="33"/>
      <c r="D181" s="160" t="s">
        <v>256</v>
      </c>
      <c r="F181" s="161" t="s">
        <v>398</v>
      </c>
      <c r="I181" s="147"/>
      <c r="L181" s="33"/>
      <c r="M181" s="148"/>
      <c r="T181" s="54"/>
      <c r="AT181" s="17" t="s">
        <v>256</v>
      </c>
      <c r="AU181" s="17" t="s">
        <v>21</v>
      </c>
    </row>
    <row r="182" spans="2:65" s="12" customFormat="1" ht="10.199999999999999">
      <c r="B182" s="149"/>
      <c r="D182" s="145" t="s">
        <v>182</v>
      </c>
      <c r="E182" s="150" t="s">
        <v>44</v>
      </c>
      <c r="F182" s="151" t="s">
        <v>749</v>
      </c>
      <c r="H182" s="152">
        <v>35.67</v>
      </c>
      <c r="I182" s="153"/>
      <c r="L182" s="149"/>
      <c r="M182" s="154"/>
      <c r="T182" s="155"/>
      <c r="AT182" s="150" t="s">
        <v>182</v>
      </c>
      <c r="AU182" s="150" t="s">
        <v>21</v>
      </c>
      <c r="AV182" s="12" t="s">
        <v>21</v>
      </c>
      <c r="AW182" s="12" t="s">
        <v>42</v>
      </c>
      <c r="AX182" s="12" t="s">
        <v>82</v>
      </c>
      <c r="AY182" s="150" t="s">
        <v>168</v>
      </c>
    </row>
    <row r="183" spans="2:65" s="12" customFormat="1" ht="10.199999999999999">
      <c r="B183" s="149"/>
      <c r="D183" s="145" t="s">
        <v>182</v>
      </c>
      <c r="E183" s="150" t="s">
        <v>44</v>
      </c>
      <c r="F183" s="151" t="s">
        <v>750</v>
      </c>
      <c r="H183" s="152">
        <v>5.7919999999999998</v>
      </c>
      <c r="I183" s="153"/>
      <c r="L183" s="149"/>
      <c r="M183" s="154"/>
      <c r="T183" s="155"/>
      <c r="AT183" s="150" t="s">
        <v>182</v>
      </c>
      <c r="AU183" s="150" t="s">
        <v>21</v>
      </c>
      <c r="AV183" s="12" t="s">
        <v>21</v>
      </c>
      <c r="AW183" s="12" t="s">
        <v>42</v>
      </c>
      <c r="AX183" s="12" t="s">
        <v>82</v>
      </c>
      <c r="AY183" s="150" t="s">
        <v>168</v>
      </c>
    </row>
    <row r="184" spans="2:65" s="12" customFormat="1" ht="10.199999999999999">
      <c r="B184" s="149"/>
      <c r="D184" s="145" t="s">
        <v>182</v>
      </c>
      <c r="E184" s="150" t="s">
        <v>44</v>
      </c>
      <c r="F184" s="151" t="s">
        <v>751</v>
      </c>
      <c r="H184" s="152">
        <v>9.5</v>
      </c>
      <c r="I184" s="153"/>
      <c r="L184" s="149"/>
      <c r="M184" s="154"/>
      <c r="T184" s="155"/>
      <c r="AT184" s="150" t="s">
        <v>182</v>
      </c>
      <c r="AU184" s="150" t="s">
        <v>21</v>
      </c>
      <c r="AV184" s="12" t="s">
        <v>21</v>
      </c>
      <c r="AW184" s="12" t="s">
        <v>42</v>
      </c>
      <c r="AX184" s="12" t="s">
        <v>82</v>
      </c>
      <c r="AY184" s="150" t="s">
        <v>168</v>
      </c>
    </row>
    <row r="185" spans="2:65" s="13" customFormat="1" ht="10.199999999999999">
      <c r="B185" s="162"/>
      <c r="D185" s="145" t="s">
        <v>182</v>
      </c>
      <c r="E185" s="163" t="s">
        <v>710</v>
      </c>
      <c r="F185" s="164" t="s">
        <v>264</v>
      </c>
      <c r="H185" s="165">
        <v>50.962000000000003</v>
      </c>
      <c r="I185" s="166"/>
      <c r="L185" s="162"/>
      <c r="M185" s="167"/>
      <c r="T185" s="168"/>
      <c r="AT185" s="163" t="s">
        <v>182</v>
      </c>
      <c r="AU185" s="163" t="s">
        <v>21</v>
      </c>
      <c r="AV185" s="13" t="s">
        <v>187</v>
      </c>
      <c r="AW185" s="13" t="s">
        <v>42</v>
      </c>
      <c r="AX185" s="13" t="s">
        <v>90</v>
      </c>
      <c r="AY185" s="163" t="s">
        <v>168</v>
      </c>
    </row>
    <row r="186" spans="2:65" s="1" customFormat="1" ht="16.5" customHeight="1">
      <c r="B186" s="33"/>
      <c r="C186" s="176" t="s">
        <v>385</v>
      </c>
      <c r="D186" s="176" t="s">
        <v>386</v>
      </c>
      <c r="E186" s="177" t="s">
        <v>403</v>
      </c>
      <c r="F186" s="178" t="s">
        <v>404</v>
      </c>
      <c r="G186" s="179" t="s">
        <v>365</v>
      </c>
      <c r="H186" s="180">
        <v>15.865</v>
      </c>
      <c r="I186" s="181"/>
      <c r="J186" s="182">
        <f>ROUND(I186*H186,2)</f>
        <v>0</v>
      </c>
      <c r="K186" s="178" t="s">
        <v>254</v>
      </c>
      <c r="L186" s="183"/>
      <c r="M186" s="184" t="s">
        <v>44</v>
      </c>
      <c r="N186" s="185" t="s">
        <v>53</v>
      </c>
      <c r="P186" s="141">
        <f>O186*H186</f>
        <v>0</v>
      </c>
      <c r="Q186" s="141">
        <v>1</v>
      </c>
      <c r="R186" s="141">
        <f>Q186*H186</f>
        <v>15.865</v>
      </c>
      <c r="S186" s="141">
        <v>0</v>
      </c>
      <c r="T186" s="142">
        <f>S186*H186</f>
        <v>0</v>
      </c>
      <c r="AR186" s="143" t="s">
        <v>204</v>
      </c>
      <c r="AT186" s="143" t="s">
        <v>386</v>
      </c>
      <c r="AU186" s="143" t="s">
        <v>21</v>
      </c>
      <c r="AY186" s="17" t="s">
        <v>168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7" t="s">
        <v>90</v>
      </c>
      <c r="BK186" s="144">
        <f>ROUND(I186*H186,2)</f>
        <v>0</v>
      </c>
      <c r="BL186" s="17" t="s">
        <v>187</v>
      </c>
      <c r="BM186" s="143" t="s">
        <v>405</v>
      </c>
    </row>
    <row r="187" spans="2:65" s="12" customFormat="1" ht="10.199999999999999">
      <c r="B187" s="149"/>
      <c r="D187" s="145" t="s">
        <v>182</v>
      </c>
      <c r="E187" s="150" t="s">
        <v>44</v>
      </c>
      <c r="F187" s="151" t="s">
        <v>752</v>
      </c>
      <c r="H187" s="152">
        <v>15.865</v>
      </c>
      <c r="I187" s="153"/>
      <c r="L187" s="149"/>
      <c r="M187" s="154"/>
      <c r="T187" s="155"/>
      <c r="AT187" s="150" t="s">
        <v>182</v>
      </c>
      <c r="AU187" s="150" t="s">
        <v>21</v>
      </c>
      <c r="AV187" s="12" t="s">
        <v>21</v>
      </c>
      <c r="AW187" s="12" t="s">
        <v>42</v>
      </c>
      <c r="AX187" s="12" t="s">
        <v>90</v>
      </c>
      <c r="AY187" s="150" t="s">
        <v>168</v>
      </c>
    </row>
    <row r="188" spans="2:65" s="1" customFormat="1" ht="16.5" customHeight="1">
      <c r="B188" s="33"/>
      <c r="C188" s="132" t="s">
        <v>394</v>
      </c>
      <c r="D188" s="132" t="s">
        <v>171</v>
      </c>
      <c r="E188" s="133" t="s">
        <v>753</v>
      </c>
      <c r="F188" s="134" t="s">
        <v>754</v>
      </c>
      <c r="G188" s="135" t="s">
        <v>225</v>
      </c>
      <c r="H188" s="136">
        <v>51.354999999999997</v>
      </c>
      <c r="I188" s="137"/>
      <c r="J188" s="138">
        <f>ROUND(I188*H188,2)</f>
        <v>0</v>
      </c>
      <c r="K188" s="134" t="s">
        <v>254</v>
      </c>
      <c r="L188" s="33"/>
      <c r="M188" s="139" t="s">
        <v>44</v>
      </c>
      <c r="N188" s="140" t="s">
        <v>53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187</v>
      </c>
      <c r="AT188" s="143" t="s">
        <v>171</v>
      </c>
      <c r="AU188" s="143" t="s">
        <v>21</v>
      </c>
      <c r="AY188" s="17" t="s">
        <v>168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7" t="s">
        <v>90</v>
      </c>
      <c r="BK188" s="144">
        <f>ROUND(I188*H188,2)</f>
        <v>0</v>
      </c>
      <c r="BL188" s="17" t="s">
        <v>187</v>
      </c>
      <c r="BM188" s="143" t="s">
        <v>755</v>
      </c>
    </row>
    <row r="189" spans="2:65" s="1" customFormat="1" ht="10.199999999999999">
      <c r="B189" s="33"/>
      <c r="D189" s="160" t="s">
        <v>256</v>
      </c>
      <c r="F189" s="161" t="s">
        <v>756</v>
      </c>
      <c r="I189" s="147"/>
      <c r="L189" s="33"/>
      <c r="M189" s="148"/>
      <c r="T189" s="54"/>
      <c r="AT189" s="17" t="s">
        <v>256</v>
      </c>
      <c r="AU189" s="17" t="s">
        <v>21</v>
      </c>
    </row>
    <row r="190" spans="2:65" s="12" customFormat="1" ht="10.199999999999999">
      <c r="B190" s="149"/>
      <c r="D190" s="145" t="s">
        <v>182</v>
      </c>
      <c r="E190" s="150" t="s">
        <v>44</v>
      </c>
      <c r="F190" s="151" t="s">
        <v>757</v>
      </c>
      <c r="H190" s="152">
        <v>45.563000000000002</v>
      </c>
      <c r="I190" s="153"/>
      <c r="L190" s="149"/>
      <c r="M190" s="154"/>
      <c r="T190" s="155"/>
      <c r="AT190" s="150" t="s">
        <v>182</v>
      </c>
      <c r="AU190" s="150" t="s">
        <v>21</v>
      </c>
      <c r="AV190" s="12" t="s">
        <v>21</v>
      </c>
      <c r="AW190" s="12" t="s">
        <v>42</v>
      </c>
      <c r="AX190" s="12" t="s">
        <v>82</v>
      </c>
      <c r="AY190" s="150" t="s">
        <v>168</v>
      </c>
    </row>
    <row r="191" spans="2:65" s="12" customFormat="1" ht="10.199999999999999">
      <c r="B191" s="149"/>
      <c r="D191" s="145" t="s">
        <v>182</v>
      </c>
      <c r="E191" s="150" t="s">
        <v>44</v>
      </c>
      <c r="F191" s="151" t="s">
        <v>750</v>
      </c>
      <c r="H191" s="152">
        <v>5.7919999999999998</v>
      </c>
      <c r="I191" s="153"/>
      <c r="L191" s="149"/>
      <c r="M191" s="154"/>
      <c r="T191" s="155"/>
      <c r="AT191" s="150" t="s">
        <v>182</v>
      </c>
      <c r="AU191" s="150" t="s">
        <v>21</v>
      </c>
      <c r="AV191" s="12" t="s">
        <v>21</v>
      </c>
      <c r="AW191" s="12" t="s">
        <v>42</v>
      </c>
      <c r="AX191" s="12" t="s">
        <v>82</v>
      </c>
      <c r="AY191" s="150" t="s">
        <v>168</v>
      </c>
    </row>
    <row r="192" spans="2:65" s="13" customFormat="1" ht="10.199999999999999">
      <c r="B192" s="162"/>
      <c r="D192" s="145" t="s">
        <v>182</v>
      </c>
      <c r="E192" s="163" t="s">
        <v>44</v>
      </c>
      <c r="F192" s="164" t="s">
        <v>264</v>
      </c>
      <c r="H192" s="165">
        <v>51.354999999999997</v>
      </c>
      <c r="I192" s="166"/>
      <c r="L192" s="162"/>
      <c r="M192" s="167"/>
      <c r="T192" s="168"/>
      <c r="AT192" s="163" t="s">
        <v>182</v>
      </c>
      <c r="AU192" s="163" t="s">
        <v>21</v>
      </c>
      <c r="AV192" s="13" t="s">
        <v>187</v>
      </c>
      <c r="AW192" s="13" t="s">
        <v>42</v>
      </c>
      <c r="AX192" s="13" t="s">
        <v>90</v>
      </c>
      <c r="AY192" s="163" t="s">
        <v>168</v>
      </c>
    </row>
    <row r="193" spans="2:65" s="11" customFormat="1" ht="22.8" customHeight="1">
      <c r="B193" s="120"/>
      <c r="D193" s="121" t="s">
        <v>81</v>
      </c>
      <c r="E193" s="130" t="s">
        <v>187</v>
      </c>
      <c r="F193" s="130" t="s">
        <v>419</v>
      </c>
      <c r="I193" s="123"/>
      <c r="J193" s="131">
        <f>BK193</f>
        <v>0</v>
      </c>
      <c r="L193" s="120"/>
      <c r="M193" s="125"/>
      <c r="P193" s="126">
        <f>SUM(P194:P217)</f>
        <v>0</v>
      </c>
      <c r="R193" s="126">
        <f>SUM(R194:R217)</f>
        <v>5.2854400000000003E-2</v>
      </c>
      <c r="T193" s="127">
        <f>SUM(T194:T217)</f>
        <v>0</v>
      </c>
      <c r="AR193" s="121" t="s">
        <v>90</v>
      </c>
      <c r="AT193" s="128" t="s">
        <v>81</v>
      </c>
      <c r="AU193" s="128" t="s">
        <v>90</v>
      </c>
      <c r="AY193" s="121" t="s">
        <v>168</v>
      </c>
      <c r="BK193" s="129">
        <f>SUM(BK194:BK217)</f>
        <v>0</v>
      </c>
    </row>
    <row r="194" spans="2:65" s="1" customFormat="1" ht="24.15" customHeight="1">
      <c r="B194" s="33"/>
      <c r="C194" s="132" t="s">
        <v>402</v>
      </c>
      <c r="D194" s="132" t="s">
        <v>171</v>
      </c>
      <c r="E194" s="133" t="s">
        <v>758</v>
      </c>
      <c r="F194" s="134" t="s">
        <v>759</v>
      </c>
      <c r="G194" s="135" t="s">
        <v>225</v>
      </c>
      <c r="H194" s="136">
        <v>0.52900000000000003</v>
      </c>
      <c r="I194" s="137"/>
      <c r="J194" s="138">
        <f>ROUND(I194*H194,2)</f>
        <v>0</v>
      </c>
      <c r="K194" s="134" t="s">
        <v>254</v>
      </c>
      <c r="L194" s="33"/>
      <c r="M194" s="139" t="s">
        <v>44</v>
      </c>
      <c r="N194" s="140" t="s">
        <v>53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187</v>
      </c>
      <c r="AT194" s="143" t="s">
        <v>171</v>
      </c>
      <c r="AU194" s="143" t="s">
        <v>21</v>
      </c>
      <c r="AY194" s="17" t="s">
        <v>168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7" t="s">
        <v>90</v>
      </c>
      <c r="BK194" s="144">
        <f>ROUND(I194*H194,2)</f>
        <v>0</v>
      </c>
      <c r="BL194" s="17" t="s">
        <v>187</v>
      </c>
      <c r="BM194" s="143" t="s">
        <v>760</v>
      </c>
    </row>
    <row r="195" spans="2:65" s="1" customFormat="1" ht="10.199999999999999">
      <c r="B195" s="33"/>
      <c r="D195" s="160" t="s">
        <v>256</v>
      </c>
      <c r="F195" s="161" t="s">
        <v>761</v>
      </c>
      <c r="I195" s="147"/>
      <c r="L195" s="33"/>
      <c r="M195" s="148"/>
      <c r="T195" s="54"/>
      <c r="AT195" s="17" t="s">
        <v>256</v>
      </c>
      <c r="AU195" s="17" t="s">
        <v>21</v>
      </c>
    </row>
    <row r="196" spans="2:65" s="12" customFormat="1" ht="10.199999999999999">
      <c r="B196" s="149"/>
      <c r="D196" s="145" t="s">
        <v>182</v>
      </c>
      <c r="E196" s="150" t="s">
        <v>44</v>
      </c>
      <c r="F196" s="151" t="s">
        <v>762</v>
      </c>
      <c r="H196" s="152">
        <v>2.7E-2</v>
      </c>
      <c r="I196" s="153"/>
      <c r="L196" s="149"/>
      <c r="M196" s="154"/>
      <c r="T196" s="155"/>
      <c r="AT196" s="150" t="s">
        <v>182</v>
      </c>
      <c r="AU196" s="150" t="s">
        <v>21</v>
      </c>
      <c r="AV196" s="12" t="s">
        <v>21</v>
      </c>
      <c r="AW196" s="12" t="s">
        <v>42</v>
      </c>
      <c r="AX196" s="12" t="s">
        <v>82</v>
      </c>
      <c r="AY196" s="150" t="s">
        <v>168</v>
      </c>
    </row>
    <row r="197" spans="2:65" s="12" customFormat="1" ht="10.199999999999999">
      <c r="B197" s="149"/>
      <c r="D197" s="145" t="s">
        <v>182</v>
      </c>
      <c r="E197" s="150" t="s">
        <v>44</v>
      </c>
      <c r="F197" s="151" t="s">
        <v>763</v>
      </c>
      <c r="H197" s="152">
        <v>9.1999999999999998E-2</v>
      </c>
      <c r="I197" s="153"/>
      <c r="L197" s="149"/>
      <c r="M197" s="154"/>
      <c r="T197" s="155"/>
      <c r="AT197" s="150" t="s">
        <v>182</v>
      </c>
      <c r="AU197" s="150" t="s">
        <v>21</v>
      </c>
      <c r="AV197" s="12" t="s">
        <v>21</v>
      </c>
      <c r="AW197" s="12" t="s">
        <v>42</v>
      </c>
      <c r="AX197" s="12" t="s">
        <v>82</v>
      </c>
      <c r="AY197" s="150" t="s">
        <v>168</v>
      </c>
    </row>
    <row r="198" spans="2:65" s="12" customFormat="1" ht="10.199999999999999">
      <c r="B198" s="149"/>
      <c r="D198" s="145" t="s">
        <v>182</v>
      </c>
      <c r="E198" s="150" t="s">
        <v>44</v>
      </c>
      <c r="F198" s="151" t="s">
        <v>764</v>
      </c>
      <c r="H198" s="152">
        <v>0.11700000000000001</v>
      </c>
      <c r="I198" s="153"/>
      <c r="L198" s="149"/>
      <c r="M198" s="154"/>
      <c r="T198" s="155"/>
      <c r="AT198" s="150" t="s">
        <v>182</v>
      </c>
      <c r="AU198" s="150" t="s">
        <v>21</v>
      </c>
      <c r="AV198" s="12" t="s">
        <v>21</v>
      </c>
      <c r="AW198" s="12" t="s">
        <v>42</v>
      </c>
      <c r="AX198" s="12" t="s">
        <v>82</v>
      </c>
      <c r="AY198" s="150" t="s">
        <v>168</v>
      </c>
    </row>
    <row r="199" spans="2:65" s="12" customFormat="1" ht="10.199999999999999">
      <c r="B199" s="149"/>
      <c r="D199" s="145" t="s">
        <v>182</v>
      </c>
      <c r="E199" s="150" t="s">
        <v>44</v>
      </c>
      <c r="F199" s="151" t="s">
        <v>765</v>
      </c>
      <c r="H199" s="152">
        <v>0.127</v>
      </c>
      <c r="I199" s="153"/>
      <c r="L199" s="149"/>
      <c r="M199" s="154"/>
      <c r="T199" s="155"/>
      <c r="AT199" s="150" t="s">
        <v>182</v>
      </c>
      <c r="AU199" s="150" t="s">
        <v>21</v>
      </c>
      <c r="AV199" s="12" t="s">
        <v>21</v>
      </c>
      <c r="AW199" s="12" t="s">
        <v>42</v>
      </c>
      <c r="AX199" s="12" t="s">
        <v>82</v>
      </c>
      <c r="AY199" s="150" t="s">
        <v>168</v>
      </c>
    </row>
    <row r="200" spans="2:65" s="12" customFormat="1" ht="10.199999999999999">
      <c r="B200" s="149"/>
      <c r="D200" s="145" t="s">
        <v>182</v>
      </c>
      <c r="E200" s="150" t="s">
        <v>44</v>
      </c>
      <c r="F200" s="151" t="s">
        <v>766</v>
      </c>
      <c r="H200" s="152">
        <v>0.16600000000000001</v>
      </c>
      <c r="I200" s="153"/>
      <c r="L200" s="149"/>
      <c r="M200" s="154"/>
      <c r="T200" s="155"/>
      <c r="AT200" s="150" t="s">
        <v>182</v>
      </c>
      <c r="AU200" s="150" t="s">
        <v>21</v>
      </c>
      <c r="AV200" s="12" t="s">
        <v>21</v>
      </c>
      <c r="AW200" s="12" t="s">
        <v>42</v>
      </c>
      <c r="AX200" s="12" t="s">
        <v>82</v>
      </c>
      <c r="AY200" s="150" t="s">
        <v>168</v>
      </c>
    </row>
    <row r="201" spans="2:65" s="13" customFormat="1" ht="10.199999999999999">
      <c r="B201" s="162"/>
      <c r="D201" s="145" t="s">
        <v>182</v>
      </c>
      <c r="E201" s="163" t="s">
        <v>44</v>
      </c>
      <c r="F201" s="164" t="s">
        <v>264</v>
      </c>
      <c r="H201" s="165">
        <v>0.52900000000000003</v>
      </c>
      <c r="I201" s="166"/>
      <c r="L201" s="162"/>
      <c r="M201" s="167"/>
      <c r="T201" s="168"/>
      <c r="AT201" s="163" t="s">
        <v>182</v>
      </c>
      <c r="AU201" s="163" t="s">
        <v>21</v>
      </c>
      <c r="AV201" s="13" t="s">
        <v>187</v>
      </c>
      <c r="AW201" s="13" t="s">
        <v>42</v>
      </c>
      <c r="AX201" s="13" t="s">
        <v>90</v>
      </c>
      <c r="AY201" s="163" t="s">
        <v>168</v>
      </c>
    </row>
    <row r="202" spans="2:65" s="1" customFormat="1" ht="16.5" customHeight="1">
      <c r="B202" s="33"/>
      <c r="C202" s="132" t="s">
        <v>408</v>
      </c>
      <c r="D202" s="132" t="s">
        <v>171</v>
      </c>
      <c r="E202" s="133" t="s">
        <v>767</v>
      </c>
      <c r="F202" s="134" t="s">
        <v>768</v>
      </c>
      <c r="G202" s="135" t="s">
        <v>253</v>
      </c>
      <c r="H202" s="136">
        <v>3.98</v>
      </c>
      <c r="I202" s="137"/>
      <c r="J202" s="138">
        <f>ROUND(I202*H202,2)</f>
        <v>0</v>
      </c>
      <c r="K202" s="134" t="s">
        <v>254</v>
      </c>
      <c r="L202" s="33"/>
      <c r="M202" s="139" t="s">
        <v>44</v>
      </c>
      <c r="N202" s="140" t="s">
        <v>53</v>
      </c>
      <c r="P202" s="141">
        <f>O202*H202</f>
        <v>0</v>
      </c>
      <c r="Q202" s="141">
        <v>1.328E-2</v>
      </c>
      <c r="R202" s="141">
        <f>Q202*H202</f>
        <v>5.2854400000000003E-2</v>
      </c>
      <c r="S202" s="141">
        <v>0</v>
      </c>
      <c r="T202" s="142">
        <f>S202*H202</f>
        <v>0</v>
      </c>
      <c r="AR202" s="143" t="s">
        <v>187</v>
      </c>
      <c r="AT202" s="143" t="s">
        <v>171</v>
      </c>
      <c r="AU202" s="143" t="s">
        <v>21</v>
      </c>
      <c r="AY202" s="17" t="s">
        <v>168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90</v>
      </c>
      <c r="BK202" s="144">
        <f>ROUND(I202*H202,2)</f>
        <v>0</v>
      </c>
      <c r="BL202" s="17" t="s">
        <v>187</v>
      </c>
      <c r="BM202" s="143" t="s">
        <v>769</v>
      </c>
    </row>
    <row r="203" spans="2:65" s="1" customFormat="1" ht="10.199999999999999">
      <c r="B203" s="33"/>
      <c r="D203" s="160" t="s">
        <v>256</v>
      </c>
      <c r="F203" s="161" t="s">
        <v>770</v>
      </c>
      <c r="I203" s="147"/>
      <c r="L203" s="33"/>
      <c r="M203" s="148"/>
      <c r="T203" s="54"/>
      <c r="AT203" s="17" t="s">
        <v>256</v>
      </c>
      <c r="AU203" s="17" t="s">
        <v>21</v>
      </c>
    </row>
    <row r="204" spans="2:65" s="12" customFormat="1" ht="10.199999999999999">
      <c r="B204" s="149"/>
      <c r="D204" s="145" t="s">
        <v>182</v>
      </c>
      <c r="E204" s="150" t="s">
        <v>44</v>
      </c>
      <c r="F204" s="151" t="s">
        <v>771</v>
      </c>
      <c r="H204" s="152">
        <v>0.36</v>
      </c>
      <c r="I204" s="153"/>
      <c r="L204" s="149"/>
      <c r="M204" s="154"/>
      <c r="T204" s="155"/>
      <c r="AT204" s="150" t="s">
        <v>182</v>
      </c>
      <c r="AU204" s="150" t="s">
        <v>21</v>
      </c>
      <c r="AV204" s="12" t="s">
        <v>21</v>
      </c>
      <c r="AW204" s="12" t="s">
        <v>42</v>
      </c>
      <c r="AX204" s="12" t="s">
        <v>82</v>
      </c>
      <c r="AY204" s="150" t="s">
        <v>168</v>
      </c>
    </row>
    <row r="205" spans="2:65" s="12" customFormat="1" ht="10.199999999999999">
      <c r="B205" s="149"/>
      <c r="D205" s="145" t="s">
        <v>182</v>
      </c>
      <c r="E205" s="150" t="s">
        <v>44</v>
      </c>
      <c r="F205" s="151" t="s">
        <v>772</v>
      </c>
      <c r="H205" s="152">
        <v>1.036</v>
      </c>
      <c r="I205" s="153"/>
      <c r="L205" s="149"/>
      <c r="M205" s="154"/>
      <c r="T205" s="155"/>
      <c r="AT205" s="150" t="s">
        <v>182</v>
      </c>
      <c r="AU205" s="150" t="s">
        <v>21</v>
      </c>
      <c r="AV205" s="12" t="s">
        <v>21</v>
      </c>
      <c r="AW205" s="12" t="s">
        <v>42</v>
      </c>
      <c r="AX205" s="12" t="s">
        <v>82</v>
      </c>
      <c r="AY205" s="150" t="s">
        <v>168</v>
      </c>
    </row>
    <row r="206" spans="2:65" s="12" customFormat="1" ht="10.199999999999999">
      <c r="B206" s="149"/>
      <c r="D206" s="145" t="s">
        <v>182</v>
      </c>
      <c r="E206" s="150" t="s">
        <v>44</v>
      </c>
      <c r="F206" s="151" t="s">
        <v>773</v>
      </c>
      <c r="H206" s="152">
        <v>1.0669999999999999</v>
      </c>
      <c r="I206" s="153"/>
      <c r="L206" s="149"/>
      <c r="M206" s="154"/>
      <c r="T206" s="155"/>
      <c r="AT206" s="150" t="s">
        <v>182</v>
      </c>
      <c r="AU206" s="150" t="s">
        <v>21</v>
      </c>
      <c r="AV206" s="12" t="s">
        <v>21</v>
      </c>
      <c r="AW206" s="12" t="s">
        <v>42</v>
      </c>
      <c r="AX206" s="12" t="s">
        <v>82</v>
      </c>
      <c r="AY206" s="150" t="s">
        <v>168</v>
      </c>
    </row>
    <row r="207" spans="2:65" s="12" customFormat="1" ht="10.199999999999999">
      <c r="B207" s="149"/>
      <c r="D207" s="145" t="s">
        <v>182</v>
      </c>
      <c r="E207" s="150" t="s">
        <v>44</v>
      </c>
      <c r="F207" s="151" t="s">
        <v>774</v>
      </c>
      <c r="H207" s="152">
        <v>0.54</v>
      </c>
      <c r="I207" s="153"/>
      <c r="L207" s="149"/>
      <c r="M207" s="154"/>
      <c r="T207" s="155"/>
      <c r="AT207" s="150" t="s">
        <v>182</v>
      </c>
      <c r="AU207" s="150" t="s">
        <v>21</v>
      </c>
      <c r="AV207" s="12" t="s">
        <v>21</v>
      </c>
      <c r="AW207" s="12" t="s">
        <v>42</v>
      </c>
      <c r="AX207" s="12" t="s">
        <v>82</v>
      </c>
      <c r="AY207" s="150" t="s">
        <v>168</v>
      </c>
    </row>
    <row r="208" spans="2:65" s="12" customFormat="1" ht="10.199999999999999">
      <c r="B208" s="149"/>
      <c r="D208" s="145" t="s">
        <v>182</v>
      </c>
      <c r="E208" s="150" t="s">
        <v>44</v>
      </c>
      <c r="F208" s="151" t="s">
        <v>775</v>
      </c>
      <c r="H208" s="152">
        <v>0.97699999999999998</v>
      </c>
      <c r="I208" s="153"/>
      <c r="L208" s="149"/>
      <c r="M208" s="154"/>
      <c r="T208" s="155"/>
      <c r="AT208" s="150" t="s">
        <v>182</v>
      </c>
      <c r="AU208" s="150" t="s">
        <v>21</v>
      </c>
      <c r="AV208" s="12" t="s">
        <v>21</v>
      </c>
      <c r="AW208" s="12" t="s">
        <v>42</v>
      </c>
      <c r="AX208" s="12" t="s">
        <v>82</v>
      </c>
      <c r="AY208" s="150" t="s">
        <v>168</v>
      </c>
    </row>
    <row r="209" spans="2:65" s="13" customFormat="1" ht="10.199999999999999">
      <c r="B209" s="162"/>
      <c r="D209" s="145" t="s">
        <v>182</v>
      </c>
      <c r="E209" s="163" t="s">
        <v>44</v>
      </c>
      <c r="F209" s="164" t="s">
        <v>264</v>
      </c>
      <c r="H209" s="165">
        <v>3.98</v>
      </c>
      <c r="I209" s="166"/>
      <c r="L209" s="162"/>
      <c r="M209" s="167"/>
      <c r="T209" s="168"/>
      <c r="AT209" s="163" t="s">
        <v>182</v>
      </c>
      <c r="AU209" s="163" t="s">
        <v>21</v>
      </c>
      <c r="AV209" s="13" t="s">
        <v>187</v>
      </c>
      <c r="AW209" s="13" t="s">
        <v>42</v>
      </c>
      <c r="AX209" s="13" t="s">
        <v>90</v>
      </c>
      <c r="AY209" s="163" t="s">
        <v>168</v>
      </c>
    </row>
    <row r="210" spans="2:65" s="1" customFormat="1" ht="16.5" customHeight="1">
      <c r="B210" s="33"/>
      <c r="C210" s="132" t="s">
        <v>414</v>
      </c>
      <c r="D210" s="132" t="s">
        <v>171</v>
      </c>
      <c r="E210" s="133" t="s">
        <v>776</v>
      </c>
      <c r="F210" s="134" t="s">
        <v>777</v>
      </c>
      <c r="G210" s="135" t="s">
        <v>253</v>
      </c>
      <c r="H210" s="136">
        <v>3.98</v>
      </c>
      <c r="I210" s="137"/>
      <c r="J210" s="138">
        <f>ROUND(I210*H210,2)</f>
        <v>0</v>
      </c>
      <c r="K210" s="134" t="s">
        <v>254</v>
      </c>
      <c r="L210" s="33"/>
      <c r="M210" s="139" t="s">
        <v>44</v>
      </c>
      <c r="N210" s="140" t="s">
        <v>53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187</v>
      </c>
      <c r="AT210" s="143" t="s">
        <v>171</v>
      </c>
      <c r="AU210" s="143" t="s">
        <v>21</v>
      </c>
      <c r="AY210" s="17" t="s">
        <v>168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7" t="s">
        <v>90</v>
      </c>
      <c r="BK210" s="144">
        <f>ROUND(I210*H210,2)</f>
        <v>0</v>
      </c>
      <c r="BL210" s="17" t="s">
        <v>187</v>
      </c>
      <c r="BM210" s="143" t="s">
        <v>778</v>
      </c>
    </row>
    <row r="211" spans="2:65" s="1" customFormat="1" ht="10.199999999999999">
      <c r="B211" s="33"/>
      <c r="D211" s="160" t="s">
        <v>256</v>
      </c>
      <c r="F211" s="161" t="s">
        <v>779</v>
      </c>
      <c r="I211" s="147"/>
      <c r="L211" s="33"/>
      <c r="M211" s="148"/>
      <c r="T211" s="54"/>
      <c r="AT211" s="17" t="s">
        <v>256</v>
      </c>
      <c r="AU211" s="17" t="s">
        <v>21</v>
      </c>
    </row>
    <row r="212" spans="2:65" s="12" customFormat="1" ht="10.199999999999999">
      <c r="B212" s="149"/>
      <c r="D212" s="145" t="s">
        <v>182</v>
      </c>
      <c r="E212" s="150" t="s">
        <v>44</v>
      </c>
      <c r="F212" s="151" t="s">
        <v>771</v>
      </c>
      <c r="H212" s="152">
        <v>0.36</v>
      </c>
      <c r="I212" s="153"/>
      <c r="L212" s="149"/>
      <c r="M212" s="154"/>
      <c r="T212" s="155"/>
      <c r="AT212" s="150" t="s">
        <v>182</v>
      </c>
      <c r="AU212" s="150" t="s">
        <v>21</v>
      </c>
      <c r="AV212" s="12" t="s">
        <v>21</v>
      </c>
      <c r="AW212" s="12" t="s">
        <v>42</v>
      </c>
      <c r="AX212" s="12" t="s">
        <v>82</v>
      </c>
      <c r="AY212" s="150" t="s">
        <v>168</v>
      </c>
    </row>
    <row r="213" spans="2:65" s="12" customFormat="1" ht="10.199999999999999">
      <c r="B213" s="149"/>
      <c r="D213" s="145" t="s">
        <v>182</v>
      </c>
      <c r="E213" s="150" t="s">
        <v>44</v>
      </c>
      <c r="F213" s="151" t="s">
        <v>772</v>
      </c>
      <c r="H213" s="152">
        <v>1.036</v>
      </c>
      <c r="I213" s="153"/>
      <c r="L213" s="149"/>
      <c r="M213" s="154"/>
      <c r="T213" s="155"/>
      <c r="AT213" s="150" t="s">
        <v>182</v>
      </c>
      <c r="AU213" s="150" t="s">
        <v>21</v>
      </c>
      <c r="AV213" s="12" t="s">
        <v>21</v>
      </c>
      <c r="AW213" s="12" t="s">
        <v>42</v>
      </c>
      <c r="AX213" s="12" t="s">
        <v>82</v>
      </c>
      <c r="AY213" s="150" t="s">
        <v>168</v>
      </c>
    </row>
    <row r="214" spans="2:65" s="12" customFormat="1" ht="10.199999999999999">
      <c r="B214" s="149"/>
      <c r="D214" s="145" t="s">
        <v>182</v>
      </c>
      <c r="E214" s="150" t="s">
        <v>44</v>
      </c>
      <c r="F214" s="151" t="s">
        <v>773</v>
      </c>
      <c r="H214" s="152">
        <v>1.0669999999999999</v>
      </c>
      <c r="I214" s="153"/>
      <c r="L214" s="149"/>
      <c r="M214" s="154"/>
      <c r="T214" s="155"/>
      <c r="AT214" s="150" t="s">
        <v>182</v>
      </c>
      <c r="AU214" s="150" t="s">
        <v>21</v>
      </c>
      <c r="AV214" s="12" t="s">
        <v>21</v>
      </c>
      <c r="AW214" s="12" t="s">
        <v>42</v>
      </c>
      <c r="AX214" s="12" t="s">
        <v>82</v>
      </c>
      <c r="AY214" s="150" t="s">
        <v>168</v>
      </c>
    </row>
    <row r="215" spans="2:65" s="12" customFormat="1" ht="10.199999999999999">
      <c r="B215" s="149"/>
      <c r="D215" s="145" t="s">
        <v>182</v>
      </c>
      <c r="E215" s="150" t="s">
        <v>44</v>
      </c>
      <c r="F215" s="151" t="s">
        <v>774</v>
      </c>
      <c r="H215" s="152">
        <v>0.54</v>
      </c>
      <c r="I215" s="153"/>
      <c r="L215" s="149"/>
      <c r="M215" s="154"/>
      <c r="T215" s="155"/>
      <c r="AT215" s="150" t="s">
        <v>182</v>
      </c>
      <c r="AU215" s="150" t="s">
        <v>21</v>
      </c>
      <c r="AV215" s="12" t="s">
        <v>21</v>
      </c>
      <c r="AW215" s="12" t="s">
        <v>42</v>
      </c>
      <c r="AX215" s="12" t="s">
        <v>82</v>
      </c>
      <c r="AY215" s="150" t="s">
        <v>168</v>
      </c>
    </row>
    <row r="216" spans="2:65" s="12" customFormat="1" ht="10.199999999999999">
      <c r="B216" s="149"/>
      <c r="D216" s="145" t="s">
        <v>182</v>
      </c>
      <c r="E216" s="150" t="s">
        <v>44</v>
      </c>
      <c r="F216" s="151" t="s">
        <v>775</v>
      </c>
      <c r="H216" s="152">
        <v>0.97699999999999998</v>
      </c>
      <c r="I216" s="153"/>
      <c r="L216" s="149"/>
      <c r="M216" s="154"/>
      <c r="T216" s="155"/>
      <c r="AT216" s="150" t="s">
        <v>182</v>
      </c>
      <c r="AU216" s="150" t="s">
        <v>21</v>
      </c>
      <c r="AV216" s="12" t="s">
        <v>21</v>
      </c>
      <c r="AW216" s="12" t="s">
        <v>42</v>
      </c>
      <c r="AX216" s="12" t="s">
        <v>82</v>
      </c>
      <c r="AY216" s="150" t="s">
        <v>168</v>
      </c>
    </row>
    <row r="217" spans="2:65" s="13" customFormat="1" ht="10.199999999999999">
      <c r="B217" s="162"/>
      <c r="D217" s="145" t="s">
        <v>182</v>
      </c>
      <c r="E217" s="163" t="s">
        <v>44</v>
      </c>
      <c r="F217" s="164" t="s">
        <v>264</v>
      </c>
      <c r="H217" s="165">
        <v>3.98</v>
      </c>
      <c r="I217" s="166"/>
      <c r="L217" s="162"/>
      <c r="M217" s="167"/>
      <c r="T217" s="168"/>
      <c r="AT217" s="163" t="s">
        <v>182</v>
      </c>
      <c r="AU217" s="163" t="s">
        <v>21</v>
      </c>
      <c r="AV217" s="13" t="s">
        <v>187</v>
      </c>
      <c r="AW217" s="13" t="s">
        <v>42</v>
      </c>
      <c r="AX217" s="13" t="s">
        <v>90</v>
      </c>
      <c r="AY217" s="163" t="s">
        <v>168</v>
      </c>
    </row>
    <row r="218" spans="2:65" s="11" customFormat="1" ht="22.8" customHeight="1">
      <c r="B218" s="120"/>
      <c r="D218" s="121" t="s">
        <v>81</v>
      </c>
      <c r="E218" s="130" t="s">
        <v>167</v>
      </c>
      <c r="F218" s="130" t="s">
        <v>463</v>
      </c>
      <c r="I218" s="123"/>
      <c r="J218" s="131">
        <f>BK218</f>
        <v>0</v>
      </c>
      <c r="L218" s="120"/>
      <c r="M218" s="125"/>
      <c r="P218" s="126">
        <f>SUM(P219:P233)</f>
        <v>0</v>
      </c>
      <c r="R218" s="126">
        <f>SUM(R219:R233)</f>
        <v>0</v>
      </c>
      <c r="T218" s="127">
        <f>SUM(T219:T233)</f>
        <v>0</v>
      </c>
      <c r="AR218" s="121" t="s">
        <v>90</v>
      </c>
      <c r="AT218" s="128" t="s">
        <v>81</v>
      </c>
      <c r="AU218" s="128" t="s">
        <v>90</v>
      </c>
      <c r="AY218" s="121" t="s">
        <v>168</v>
      </c>
      <c r="BK218" s="129">
        <f>SUM(BK219:BK233)</f>
        <v>0</v>
      </c>
    </row>
    <row r="219" spans="2:65" s="1" customFormat="1" ht="24.15" customHeight="1">
      <c r="B219" s="33"/>
      <c r="C219" s="132" t="s">
        <v>420</v>
      </c>
      <c r="D219" s="132" t="s">
        <v>171</v>
      </c>
      <c r="E219" s="133" t="s">
        <v>780</v>
      </c>
      <c r="F219" s="134" t="s">
        <v>781</v>
      </c>
      <c r="G219" s="135" t="s">
        <v>253</v>
      </c>
      <c r="H219" s="136">
        <v>7.5</v>
      </c>
      <c r="I219" s="137"/>
      <c r="J219" s="138">
        <f>ROUND(I219*H219,2)</f>
        <v>0</v>
      </c>
      <c r="K219" s="134" t="s">
        <v>254</v>
      </c>
      <c r="L219" s="33"/>
      <c r="M219" s="139" t="s">
        <v>44</v>
      </c>
      <c r="N219" s="140" t="s">
        <v>53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187</v>
      </c>
      <c r="AT219" s="143" t="s">
        <v>171</v>
      </c>
      <c r="AU219" s="143" t="s">
        <v>21</v>
      </c>
      <c r="AY219" s="17" t="s">
        <v>168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90</v>
      </c>
      <c r="BK219" s="144">
        <f>ROUND(I219*H219,2)</f>
        <v>0</v>
      </c>
      <c r="BL219" s="17" t="s">
        <v>187</v>
      </c>
      <c r="BM219" s="143" t="s">
        <v>782</v>
      </c>
    </row>
    <row r="220" spans="2:65" s="1" customFormat="1" ht="10.199999999999999">
      <c r="B220" s="33"/>
      <c r="D220" s="160" t="s">
        <v>256</v>
      </c>
      <c r="F220" s="161" t="s">
        <v>783</v>
      </c>
      <c r="I220" s="147"/>
      <c r="L220" s="33"/>
      <c r="M220" s="148"/>
      <c r="T220" s="54"/>
      <c r="AT220" s="17" t="s">
        <v>256</v>
      </c>
      <c r="AU220" s="17" t="s">
        <v>21</v>
      </c>
    </row>
    <row r="221" spans="2:65" s="12" customFormat="1" ht="10.199999999999999">
      <c r="B221" s="149"/>
      <c r="D221" s="145" t="s">
        <v>182</v>
      </c>
      <c r="E221" s="150" t="s">
        <v>44</v>
      </c>
      <c r="F221" s="151" t="s">
        <v>784</v>
      </c>
      <c r="H221" s="152">
        <v>7.5</v>
      </c>
      <c r="I221" s="153"/>
      <c r="L221" s="149"/>
      <c r="M221" s="154"/>
      <c r="T221" s="155"/>
      <c r="AT221" s="150" t="s">
        <v>182</v>
      </c>
      <c r="AU221" s="150" t="s">
        <v>21</v>
      </c>
      <c r="AV221" s="12" t="s">
        <v>21</v>
      </c>
      <c r="AW221" s="12" t="s">
        <v>42</v>
      </c>
      <c r="AX221" s="12" t="s">
        <v>90</v>
      </c>
      <c r="AY221" s="150" t="s">
        <v>168</v>
      </c>
    </row>
    <row r="222" spans="2:65" s="1" customFormat="1" ht="21.75" customHeight="1">
      <c r="B222" s="33"/>
      <c r="C222" s="132" t="s">
        <v>427</v>
      </c>
      <c r="D222" s="132" t="s">
        <v>171</v>
      </c>
      <c r="E222" s="133" t="s">
        <v>785</v>
      </c>
      <c r="F222" s="134" t="s">
        <v>786</v>
      </c>
      <c r="G222" s="135" t="s">
        <v>253</v>
      </c>
      <c r="H222" s="136">
        <v>15</v>
      </c>
      <c r="I222" s="137"/>
      <c r="J222" s="138">
        <f>ROUND(I222*H222,2)</f>
        <v>0</v>
      </c>
      <c r="K222" s="134" t="s">
        <v>254</v>
      </c>
      <c r="L222" s="33"/>
      <c r="M222" s="139" t="s">
        <v>44</v>
      </c>
      <c r="N222" s="140" t="s">
        <v>53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187</v>
      </c>
      <c r="AT222" s="143" t="s">
        <v>171</v>
      </c>
      <c r="AU222" s="143" t="s">
        <v>21</v>
      </c>
      <c r="AY222" s="17" t="s">
        <v>168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7" t="s">
        <v>90</v>
      </c>
      <c r="BK222" s="144">
        <f>ROUND(I222*H222,2)</f>
        <v>0</v>
      </c>
      <c r="BL222" s="17" t="s">
        <v>187</v>
      </c>
      <c r="BM222" s="143" t="s">
        <v>787</v>
      </c>
    </row>
    <row r="223" spans="2:65" s="1" customFormat="1" ht="10.199999999999999">
      <c r="B223" s="33"/>
      <c r="D223" s="160" t="s">
        <v>256</v>
      </c>
      <c r="F223" s="161" t="s">
        <v>788</v>
      </c>
      <c r="I223" s="147"/>
      <c r="L223" s="33"/>
      <c r="M223" s="148"/>
      <c r="T223" s="54"/>
      <c r="AT223" s="17" t="s">
        <v>256</v>
      </c>
      <c r="AU223" s="17" t="s">
        <v>21</v>
      </c>
    </row>
    <row r="224" spans="2:65" s="12" customFormat="1" ht="10.199999999999999">
      <c r="B224" s="149"/>
      <c r="D224" s="145" t="s">
        <v>182</v>
      </c>
      <c r="E224" s="150" t="s">
        <v>44</v>
      </c>
      <c r="F224" s="151" t="s">
        <v>789</v>
      </c>
      <c r="H224" s="152">
        <v>15</v>
      </c>
      <c r="I224" s="153"/>
      <c r="L224" s="149"/>
      <c r="M224" s="154"/>
      <c r="T224" s="155"/>
      <c r="AT224" s="150" t="s">
        <v>182</v>
      </c>
      <c r="AU224" s="150" t="s">
        <v>21</v>
      </c>
      <c r="AV224" s="12" t="s">
        <v>21</v>
      </c>
      <c r="AW224" s="12" t="s">
        <v>42</v>
      </c>
      <c r="AX224" s="12" t="s">
        <v>90</v>
      </c>
      <c r="AY224" s="150" t="s">
        <v>168</v>
      </c>
    </row>
    <row r="225" spans="2:65" s="1" customFormat="1" ht="24.15" customHeight="1">
      <c r="B225" s="33"/>
      <c r="C225" s="132" t="s">
        <v>434</v>
      </c>
      <c r="D225" s="132" t="s">
        <v>171</v>
      </c>
      <c r="E225" s="133" t="s">
        <v>790</v>
      </c>
      <c r="F225" s="134" t="s">
        <v>791</v>
      </c>
      <c r="G225" s="135" t="s">
        <v>253</v>
      </c>
      <c r="H225" s="136">
        <v>7.5</v>
      </c>
      <c r="I225" s="137"/>
      <c r="J225" s="138">
        <f>ROUND(I225*H225,2)</f>
        <v>0</v>
      </c>
      <c r="K225" s="134" t="s">
        <v>254</v>
      </c>
      <c r="L225" s="33"/>
      <c r="M225" s="139" t="s">
        <v>44</v>
      </c>
      <c r="N225" s="140" t="s">
        <v>53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187</v>
      </c>
      <c r="AT225" s="143" t="s">
        <v>171</v>
      </c>
      <c r="AU225" s="143" t="s">
        <v>21</v>
      </c>
      <c r="AY225" s="17" t="s">
        <v>168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90</v>
      </c>
      <c r="BK225" s="144">
        <f>ROUND(I225*H225,2)</f>
        <v>0</v>
      </c>
      <c r="BL225" s="17" t="s">
        <v>187</v>
      </c>
      <c r="BM225" s="143" t="s">
        <v>792</v>
      </c>
    </row>
    <row r="226" spans="2:65" s="1" customFormat="1" ht="10.199999999999999">
      <c r="B226" s="33"/>
      <c r="D226" s="160" t="s">
        <v>256</v>
      </c>
      <c r="F226" s="161" t="s">
        <v>793</v>
      </c>
      <c r="I226" s="147"/>
      <c r="L226" s="33"/>
      <c r="M226" s="148"/>
      <c r="T226" s="54"/>
      <c r="AT226" s="17" t="s">
        <v>256</v>
      </c>
      <c r="AU226" s="17" t="s">
        <v>21</v>
      </c>
    </row>
    <row r="227" spans="2:65" s="12" customFormat="1" ht="10.199999999999999">
      <c r="B227" s="149"/>
      <c r="D227" s="145" t="s">
        <v>182</v>
      </c>
      <c r="E227" s="150" t="s">
        <v>44</v>
      </c>
      <c r="F227" s="151" t="s">
        <v>723</v>
      </c>
      <c r="H227" s="152">
        <v>7.5</v>
      </c>
      <c r="I227" s="153"/>
      <c r="L227" s="149"/>
      <c r="M227" s="154"/>
      <c r="T227" s="155"/>
      <c r="AT227" s="150" t="s">
        <v>182</v>
      </c>
      <c r="AU227" s="150" t="s">
        <v>21</v>
      </c>
      <c r="AV227" s="12" t="s">
        <v>21</v>
      </c>
      <c r="AW227" s="12" t="s">
        <v>42</v>
      </c>
      <c r="AX227" s="12" t="s">
        <v>90</v>
      </c>
      <c r="AY227" s="150" t="s">
        <v>168</v>
      </c>
    </row>
    <row r="228" spans="2:65" s="1" customFormat="1" ht="16.5" customHeight="1">
      <c r="B228" s="33"/>
      <c r="C228" s="132" t="s">
        <v>439</v>
      </c>
      <c r="D228" s="132" t="s">
        <v>171</v>
      </c>
      <c r="E228" s="133" t="s">
        <v>794</v>
      </c>
      <c r="F228" s="134" t="s">
        <v>795</v>
      </c>
      <c r="G228" s="135" t="s">
        <v>253</v>
      </c>
      <c r="H228" s="136">
        <v>7.5</v>
      </c>
      <c r="I228" s="137"/>
      <c r="J228" s="138">
        <f>ROUND(I228*H228,2)</f>
        <v>0</v>
      </c>
      <c r="K228" s="134" t="s">
        <v>254</v>
      </c>
      <c r="L228" s="33"/>
      <c r="M228" s="139" t="s">
        <v>44</v>
      </c>
      <c r="N228" s="140" t="s">
        <v>53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187</v>
      </c>
      <c r="AT228" s="143" t="s">
        <v>171</v>
      </c>
      <c r="AU228" s="143" t="s">
        <v>21</v>
      </c>
      <c r="AY228" s="17" t="s">
        <v>168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7" t="s">
        <v>90</v>
      </c>
      <c r="BK228" s="144">
        <f>ROUND(I228*H228,2)</f>
        <v>0</v>
      </c>
      <c r="BL228" s="17" t="s">
        <v>187</v>
      </c>
      <c r="BM228" s="143" t="s">
        <v>796</v>
      </c>
    </row>
    <row r="229" spans="2:65" s="1" customFormat="1" ht="10.199999999999999">
      <c r="B229" s="33"/>
      <c r="D229" s="160" t="s">
        <v>256</v>
      </c>
      <c r="F229" s="161" t="s">
        <v>797</v>
      </c>
      <c r="I229" s="147"/>
      <c r="L229" s="33"/>
      <c r="M229" s="148"/>
      <c r="T229" s="54"/>
      <c r="AT229" s="17" t="s">
        <v>256</v>
      </c>
      <c r="AU229" s="17" t="s">
        <v>21</v>
      </c>
    </row>
    <row r="230" spans="2:65" s="12" customFormat="1" ht="10.199999999999999">
      <c r="B230" s="149"/>
      <c r="D230" s="145" t="s">
        <v>182</v>
      </c>
      <c r="E230" s="150" t="s">
        <v>44</v>
      </c>
      <c r="F230" s="151" t="s">
        <v>723</v>
      </c>
      <c r="H230" s="152">
        <v>7.5</v>
      </c>
      <c r="I230" s="153"/>
      <c r="L230" s="149"/>
      <c r="M230" s="154"/>
      <c r="T230" s="155"/>
      <c r="AT230" s="150" t="s">
        <v>182</v>
      </c>
      <c r="AU230" s="150" t="s">
        <v>21</v>
      </c>
      <c r="AV230" s="12" t="s">
        <v>21</v>
      </c>
      <c r="AW230" s="12" t="s">
        <v>42</v>
      </c>
      <c r="AX230" s="12" t="s">
        <v>90</v>
      </c>
      <c r="AY230" s="150" t="s">
        <v>168</v>
      </c>
    </row>
    <row r="231" spans="2:65" s="1" customFormat="1" ht="24.15" customHeight="1">
      <c r="B231" s="33"/>
      <c r="C231" s="132" t="s">
        <v>443</v>
      </c>
      <c r="D231" s="132" t="s">
        <v>171</v>
      </c>
      <c r="E231" s="133" t="s">
        <v>798</v>
      </c>
      <c r="F231" s="134" t="s">
        <v>799</v>
      </c>
      <c r="G231" s="135" t="s">
        <v>253</v>
      </c>
      <c r="H231" s="136">
        <v>7.5</v>
      </c>
      <c r="I231" s="137"/>
      <c r="J231" s="138">
        <f>ROUND(I231*H231,2)</f>
        <v>0</v>
      </c>
      <c r="K231" s="134" t="s">
        <v>254</v>
      </c>
      <c r="L231" s="33"/>
      <c r="M231" s="139" t="s">
        <v>44</v>
      </c>
      <c r="N231" s="140" t="s">
        <v>53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187</v>
      </c>
      <c r="AT231" s="143" t="s">
        <v>171</v>
      </c>
      <c r="AU231" s="143" t="s">
        <v>21</v>
      </c>
      <c r="AY231" s="17" t="s">
        <v>168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90</v>
      </c>
      <c r="BK231" s="144">
        <f>ROUND(I231*H231,2)</f>
        <v>0</v>
      </c>
      <c r="BL231" s="17" t="s">
        <v>187</v>
      </c>
      <c r="BM231" s="143" t="s">
        <v>800</v>
      </c>
    </row>
    <row r="232" spans="2:65" s="1" customFormat="1" ht="10.199999999999999">
      <c r="B232" s="33"/>
      <c r="D232" s="160" t="s">
        <v>256</v>
      </c>
      <c r="F232" s="161" t="s">
        <v>801</v>
      </c>
      <c r="I232" s="147"/>
      <c r="L232" s="33"/>
      <c r="M232" s="148"/>
      <c r="T232" s="54"/>
      <c r="AT232" s="17" t="s">
        <v>256</v>
      </c>
      <c r="AU232" s="17" t="s">
        <v>21</v>
      </c>
    </row>
    <row r="233" spans="2:65" s="12" customFormat="1" ht="10.199999999999999">
      <c r="B233" s="149"/>
      <c r="D233" s="145" t="s">
        <v>182</v>
      </c>
      <c r="E233" s="150" t="s">
        <v>44</v>
      </c>
      <c r="F233" s="151" t="s">
        <v>723</v>
      </c>
      <c r="H233" s="152">
        <v>7.5</v>
      </c>
      <c r="I233" s="153"/>
      <c r="L233" s="149"/>
      <c r="M233" s="154"/>
      <c r="T233" s="155"/>
      <c r="AT233" s="150" t="s">
        <v>182</v>
      </c>
      <c r="AU233" s="150" t="s">
        <v>21</v>
      </c>
      <c r="AV233" s="12" t="s">
        <v>21</v>
      </c>
      <c r="AW233" s="12" t="s">
        <v>42</v>
      </c>
      <c r="AX233" s="12" t="s">
        <v>90</v>
      </c>
      <c r="AY233" s="150" t="s">
        <v>168</v>
      </c>
    </row>
    <row r="234" spans="2:65" s="11" customFormat="1" ht="22.8" customHeight="1">
      <c r="B234" s="120"/>
      <c r="D234" s="121" t="s">
        <v>81</v>
      </c>
      <c r="E234" s="130" t="s">
        <v>204</v>
      </c>
      <c r="F234" s="130" t="s">
        <v>479</v>
      </c>
      <c r="I234" s="123"/>
      <c r="J234" s="131">
        <f>BK234</f>
        <v>0</v>
      </c>
      <c r="L234" s="120"/>
      <c r="M234" s="125"/>
      <c r="P234" s="126">
        <f>SUM(P235:P374)</f>
        <v>0</v>
      </c>
      <c r="R234" s="126">
        <f>SUM(R235:R374)</f>
        <v>2.1461424600000005</v>
      </c>
      <c r="T234" s="127">
        <f>SUM(T235:T374)</f>
        <v>0.20500000000000002</v>
      </c>
      <c r="AR234" s="121" t="s">
        <v>90</v>
      </c>
      <c r="AT234" s="128" t="s">
        <v>81</v>
      </c>
      <c r="AU234" s="128" t="s">
        <v>90</v>
      </c>
      <c r="AY234" s="121" t="s">
        <v>168</v>
      </c>
      <c r="BK234" s="129">
        <f>SUM(BK235:BK374)</f>
        <v>0</v>
      </c>
    </row>
    <row r="235" spans="2:65" s="1" customFormat="1" ht="24.15" customHeight="1">
      <c r="B235" s="33"/>
      <c r="C235" s="132" t="s">
        <v>448</v>
      </c>
      <c r="D235" s="132" t="s">
        <v>171</v>
      </c>
      <c r="E235" s="133" t="s">
        <v>802</v>
      </c>
      <c r="F235" s="134" t="s">
        <v>803</v>
      </c>
      <c r="G235" s="135" t="s">
        <v>430</v>
      </c>
      <c r="H235" s="136">
        <v>1</v>
      </c>
      <c r="I235" s="137"/>
      <c r="J235" s="138">
        <f>ROUND(I235*H235,2)</f>
        <v>0</v>
      </c>
      <c r="K235" s="134" t="s">
        <v>254</v>
      </c>
      <c r="L235" s="33"/>
      <c r="M235" s="139" t="s">
        <v>44</v>
      </c>
      <c r="N235" s="140" t="s">
        <v>53</v>
      </c>
      <c r="P235" s="141">
        <f>O235*H235</f>
        <v>0</v>
      </c>
      <c r="Q235" s="141">
        <v>1.67E-3</v>
      </c>
      <c r="R235" s="141">
        <f>Q235*H235</f>
        <v>1.67E-3</v>
      </c>
      <c r="S235" s="141">
        <v>0</v>
      </c>
      <c r="T235" s="142">
        <f>S235*H235</f>
        <v>0</v>
      </c>
      <c r="AR235" s="143" t="s">
        <v>187</v>
      </c>
      <c r="AT235" s="143" t="s">
        <v>171</v>
      </c>
      <c r="AU235" s="143" t="s">
        <v>21</v>
      </c>
      <c r="AY235" s="17" t="s">
        <v>168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7" t="s">
        <v>90</v>
      </c>
      <c r="BK235" s="144">
        <f>ROUND(I235*H235,2)</f>
        <v>0</v>
      </c>
      <c r="BL235" s="17" t="s">
        <v>187</v>
      </c>
      <c r="BM235" s="143" t="s">
        <v>804</v>
      </c>
    </row>
    <row r="236" spans="2:65" s="1" customFormat="1" ht="10.199999999999999">
      <c r="B236" s="33"/>
      <c r="D236" s="160" t="s">
        <v>256</v>
      </c>
      <c r="F236" s="161" t="s">
        <v>805</v>
      </c>
      <c r="I236" s="147"/>
      <c r="L236" s="33"/>
      <c r="M236" s="148"/>
      <c r="T236" s="54"/>
      <c r="AT236" s="17" t="s">
        <v>256</v>
      </c>
      <c r="AU236" s="17" t="s">
        <v>21</v>
      </c>
    </row>
    <row r="237" spans="2:65" s="12" customFormat="1" ht="10.199999999999999">
      <c r="B237" s="149"/>
      <c r="D237" s="145" t="s">
        <v>182</v>
      </c>
      <c r="E237" s="150" t="s">
        <v>44</v>
      </c>
      <c r="F237" s="151" t="s">
        <v>806</v>
      </c>
      <c r="H237" s="152">
        <v>1</v>
      </c>
      <c r="I237" s="153"/>
      <c r="L237" s="149"/>
      <c r="M237" s="154"/>
      <c r="T237" s="155"/>
      <c r="AT237" s="150" t="s">
        <v>182</v>
      </c>
      <c r="AU237" s="150" t="s">
        <v>21</v>
      </c>
      <c r="AV237" s="12" t="s">
        <v>21</v>
      </c>
      <c r="AW237" s="12" t="s">
        <v>42</v>
      </c>
      <c r="AX237" s="12" t="s">
        <v>90</v>
      </c>
      <c r="AY237" s="150" t="s">
        <v>168</v>
      </c>
    </row>
    <row r="238" spans="2:65" s="1" customFormat="1" ht="16.5" customHeight="1">
      <c r="B238" s="33"/>
      <c r="C238" s="176" t="s">
        <v>453</v>
      </c>
      <c r="D238" s="176" t="s">
        <v>386</v>
      </c>
      <c r="E238" s="177" t="s">
        <v>807</v>
      </c>
      <c r="F238" s="178" t="s">
        <v>808</v>
      </c>
      <c r="G238" s="179" t="s">
        <v>430</v>
      </c>
      <c r="H238" s="180">
        <v>1.01</v>
      </c>
      <c r="I238" s="181"/>
      <c r="J238" s="182">
        <f>ROUND(I238*H238,2)</f>
        <v>0</v>
      </c>
      <c r="K238" s="178" t="s">
        <v>254</v>
      </c>
      <c r="L238" s="183"/>
      <c r="M238" s="184" t="s">
        <v>44</v>
      </c>
      <c r="N238" s="185" t="s">
        <v>53</v>
      </c>
      <c r="P238" s="141">
        <f>O238*H238</f>
        <v>0</v>
      </c>
      <c r="Q238" s="141">
        <v>1.6E-2</v>
      </c>
      <c r="R238" s="141">
        <f>Q238*H238</f>
        <v>1.6160000000000001E-2</v>
      </c>
      <c r="S238" s="141">
        <v>0</v>
      </c>
      <c r="T238" s="142">
        <f>S238*H238</f>
        <v>0</v>
      </c>
      <c r="AR238" s="143" t="s">
        <v>204</v>
      </c>
      <c r="AT238" s="143" t="s">
        <v>386</v>
      </c>
      <c r="AU238" s="143" t="s">
        <v>21</v>
      </c>
      <c r="AY238" s="17" t="s">
        <v>168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7" t="s">
        <v>90</v>
      </c>
      <c r="BK238" s="144">
        <f>ROUND(I238*H238,2)</f>
        <v>0</v>
      </c>
      <c r="BL238" s="17" t="s">
        <v>187</v>
      </c>
      <c r="BM238" s="143" t="s">
        <v>809</v>
      </c>
    </row>
    <row r="239" spans="2:65" s="1" customFormat="1" ht="67.2">
      <c r="B239" s="33"/>
      <c r="D239" s="145" t="s">
        <v>177</v>
      </c>
      <c r="F239" s="146" t="s">
        <v>810</v>
      </c>
      <c r="I239" s="147"/>
      <c r="L239" s="33"/>
      <c r="M239" s="148"/>
      <c r="T239" s="54"/>
      <c r="AT239" s="17" t="s">
        <v>177</v>
      </c>
      <c r="AU239" s="17" t="s">
        <v>21</v>
      </c>
    </row>
    <row r="240" spans="2:65" s="12" customFormat="1" ht="10.199999999999999">
      <c r="B240" s="149"/>
      <c r="D240" s="145" t="s">
        <v>182</v>
      </c>
      <c r="E240" s="150" t="s">
        <v>44</v>
      </c>
      <c r="F240" s="151" t="s">
        <v>438</v>
      </c>
      <c r="H240" s="152">
        <v>1.01</v>
      </c>
      <c r="I240" s="153"/>
      <c r="L240" s="149"/>
      <c r="M240" s="154"/>
      <c r="T240" s="155"/>
      <c r="AT240" s="150" t="s">
        <v>182</v>
      </c>
      <c r="AU240" s="150" t="s">
        <v>21</v>
      </c>
      <c r="AV240" s="12" t="s">
        <v>21</v>
      </c>
      <c r="AW240" s="12" t="s">
        <v>42</v>
      </c>
      <c r="AX240" s="12" t="s">
        <v>82</v>
      </c>
      <c r="AY240" s="150" t="s">
        <v>168</v>
      </c>
    </row>
    <row r="241" spans="2:65" s="13" customFormat="1" ht="10.199999999999999">
      <c r="B241" s="162"/>
      <c r="D241" s="145" t="s">
        <v>182</v>
      </c>
      <c r="E241" s="163" t="s">
        <v>44</v>
      </c>
      <c r="F241" s="164" t="s">
        <v>264</v>
      </c>
      <c r="H241" s="165">
        <v>1.01</v>
      </c>
      <c r="I241" s="166"/>
      <c r="L241" s="162"/>
      <c r="M241" s="167"/>
      <c r="T241" s="168"/>
      <c r="AT241" s="163" t="s">
        <v>182</v>
      </c>
      <c r="AU241" s="163" t="s">
        <v>21</v>
      </c>
      <c r="AV241" s="13" t="s">
        <v>187</v>
      </c>
      <c r="AW241" s="13" t="s">
        <v>42</v>
      </c>
      <c r="AX241" s="13" t="s">
        <v>90</v>
      </c>
      <c r="AY241" s="163" t="s">
        <v>168</v>
      </c>
    </row>
    <row r="242" spans="2:65" s="1" customFormat="1" ht="24.15" customHeight="1">
      <c r="B242" s="33"/>
      <c r="C242" s="132" t="s">
        <v>458</v>
      </c>
      <c r="D242" s="132" t="s">
        <v>171</v>
      </c>
      <c r="E242" s="133" t="s">
        <v>811</v>
      </c>
      <c r="F242" s="134" t="s">
        <v>812</v>
      </c>
      <c r="G242" s="135" t="s">
        <v>430</v>
      </c>
      <c r="H242" s="136">
        <v>2</v>
      </c>
      <c r="I242" s="137"/>
      <c r="J242" s="138">
        <f>ROUND(I242*H242,2)</f>
        <v>0</v>
      </c>
      <c r="K242" s="134" t="s">
        <v>254</v>
      </c>
      <c r="L242" s="33"/>
      <c r="M242" s="139" t="s">
        <v>44</v>
      </c>
      <c r="N242" s="140" t="s">
        <v>53</v>
      </c>
      <c r="P242" s="141">
        <f>O242*H242</f>
        <v>0</v>
      </c>
      <c r="Q242" s="141">
        <v>1.67E-3</v>
      </c>
      <c r="R242" s="141">
        <f>Q242*H242</f>
        <v>3.3400000000000001E-3</v>
      </c>
      <c r="S242" s="141">
        <v>0</v>
      </c>
      <c r="T242" s="142">
        <f>S242*H242</f>
        <v>0</v>
      </c>
      <c r="AR242" s="143" t="s">
        <v>187</v>
      </c>
      <c r="AT242" s="143" t="s">
        <v>171</v>
      </c>
      <c r="AU242" s="143" t="s">
        <v>21</v>
      </c>
      <c r="AY242" s="17" t="s">
        <v>168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90</v>
      </c>
      <c r="BK242" s="144">
        <f>ROUND(I242*H242,2)</f>
        <v>0</v>
      </c>
      <c r="BL242" s="17" t="s">
        <v>187</v>
      </c>
      <c r="BM242" s="143" t="s">
        <v>813</v>
      </c>
    </row>
    <row r="243" spans="2:65" s="1" customFormat="1" ht="10.199999999999999">
      <c r="B243" s="33"/>
      <c r="D243" s="160" t="s">
        <v>256</v>
      </c>
      <c r="F243" s="161" t="s">
        <v>814</v>
      </c>
      <c r="I243" s="147"/>
      <c r="L243" s="33"/>
      <c r="M243" s="148"/>
      <c r="T243" s="54"/>
      <c r="AT243" s="17" t="s">
        <v>256</v>
      </c>
      <c r="AU243" s="17" t="s">
        <v>21</v>
      </c>
    </row>
    <row r="244" spans="2:65" s="12" customFormat="1" ht="10.199999999999999">
      <c r="B244" s="149"/>
      <c r="D244" s="145" t="s">
        <v>182</v>
      </c>
      <c r="E244" s="150" t="s">
        <v>44</v>
      </c>
      <c r="F244" s="151" t="s">
        <v>815</v>
      </c>
      <c r="H244" s="152">
        <v>2</v>
      </c>
      <c r="I244" s="153"/>
      <c r="L244" s="149"/>
      <c r="M244" s="154"/>
      <c r="T244" s="155"/>
      <c r="AT244" s="150" t="s">
        <v>182</v>
      </c>
      <c r="AU244" s="150" t="s">
        <v>21</v>
      </c>
      <c r="AV244" s="12" t="s">
        <v>21</v>
      </c>
      <c r="AW244" s="12" t="s">
        <v>42</v>
      </c>
      <c r="AX244" s="12" t="s">
        <v>90</v>
      </c>
      <c r="AY244" s="150" t="s">
        <v>168</v>
      </c>
    </row>
    <row r="245" spans="2:65" s="1" customFormat="1" ht="16.5" customHeight="1">
      <c r="B245" s="33"/>
      <c r="C245" s="176" t="s">
        <v>464</v>
      </c>
      <c r="D245" s="176" t="s">
        <v>386</v>
      </c>
      <c r="E245" s="177" t="s">
        <v>816</v>
      </c>
      <c r="F245" s="178" t="s">
        <v>817</v>
      </c>
      <c r="G245" s="179" t="s">
        <v>430</v>
      </c>
      <c r="H245" s="180">
        <v>1.01</v>
      </c>
      <c r="I245" s="181"/>
      <c r="J245" s="182">
        <f>ROUND(I245*H245,2)</f>
        <v>0</v>
      </c>
      <c r="K245" s="178" t="s">
        <v>254</v>
      </c>
      <c r="L245" s="183"/>
      <c r="M245" s="184" t="s">
        <v>44</v>
      </c>
      <c r="N245" s="185" t="s">
        <v>53</v>
      </c>
      <c r="P245" s="141">
        <f>O245*H245</f>
        <v>0</v>
      </c>
      <c r="Q245" s="141">
        <v>1.26E-2</v>
      </c>
      <c r="R245" s="141">
        <f>Q245*H245</f>
        <v>1.2725999999999999E-2</v>
      </c>
      <c r="S245" s="141">
        <v>0</v>
      </c>
      <c r="T245" s="142">
        <f>S245*H245</f>
        <v>0</v>
      </c>
      <c r="AR245" s="143" t="s">
        <v>204</v>
      </c>
      <c r="AT245" s="143" t="s">
        <v>386</v>
      </c>
      <c r="AU245" s="143" t="s">
        <v>21</v>
      </c>
      <c r="AY245" s="17" t="s">
        <v>168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7" t="s">
        <v>90</v>
      </c>
      <c r="BK245" s="144">
        <f>ROUND(I245*H245,2)</f>
        <v>0</v>
      </c>
      <c r="BL245" s="17" t="s">
        <v>187</v>
      </c>
      <c r="BM245" s="143" t="s">
        <v>818</v>
      </c>
    </row>
    <row r="246" spans="2:65" s="12" customFormat="1" ht="10.199999999999999">
      <c r="B246" s="149"/>
      <c r="D246" s="145" t="s">
        <v>182</v>
      </c>
      <c r="E246" s="150" t="s">
        <v>44</v>
      </c>
      <c r="F246" s="151" t="s">
        <v>438</v>
      </c>
      <c r="H246" s="152">
        <v>1.01</v>
      </c>
      <c r="I246" s="153"/>
      <c r="L246" s="149"/>
      <c r="M246" s="154"/>
      <c r="T246" s="155"/>
      <c r="AT246" s="150" t="s">
        <v>182</v>
      </c>
      <c r="AU246" s="150" t="s">
        <v>21</v>
      </c>
      <c r="AV246" s="12" t="s">
        <v>21</v>
      </c>
      <c r="AW246" s="12" t="s">
        <v>42</v>
      </c>
      <c r="AX246" s="12" t="s">
        <v>90</v>
      </c>
      <c r="AY246" s="150" t="s">
        <v>168</v>
      </c>
    </row>
    <row r="247" spans="2:65" s="1" customFormat="1" ht="16.5" customHeight="1">
      <c r="B247" s="33"/>
      <c r="C247" s="176" t="s">
        <v>469</v>
      </c>
      <c r="D247" s="176" t="s">
        <v>386</v>
      </c>
      <c r="E247" s="177" t="s">
        <v>819</v>
      </c>
      <c r="F247" s="178" t="s">
        <v>820</v>
      </c>
      <c r="G247" s="179" t="s">
        <v>430</v>
      </c>
      <c r="H247" s="180">
        <v>1.01</v>
      </c>
      <c r="I247" s="181"/>
      <c r="J247" s="182">
        <f>ROUND(I247*H247,2)</f>
        <v>0</v>
      </c>
      <c r="K247" s="178" t="s">
        <v>254</v>
      </c>
      <c r="L247" s="183"/>
      <c r="M247" s="184" t="s">
        <v>44</v>
      </c>
      <c r="N247" s="185" t="s">
        <v>53</v>
      </c>
      <c r="P247" s="141">
        <f>O247*H247</f>
        <v>0</v>
      </c>
      <c r="Q247" s="141">
        <v>1.2E-2</v>
      </c>
      <c r="R247" s="141">
        <f>Q247*H247</f>
        <v>1.2120000000000001E-2</v>
      </c>
      <c r="S247" s="141">
        <v>0</v>
      </c>
      <c r="T247" s="142">
        <f>S247*H247</f>
        <v>0</v>
      </c>
      <c r="AR247" s="143" t="s">
        <v>204</v>
      </c>
      <c r="AT247" s="143" t="s">
        <v>386</v>
      </c>
      <c r="AU247" s="143" t="s">
        <v>21</v>
      </c>
      <c r="AY247" s="17" t="s">
        <v>168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7" t="s">
        <v>90</v>
      </c>
      <c r="BK247" s="144">
        <f>ROUND(I247*H247,2)</f>
        <v>0</v>
      </c>
      <c r="BL247" s="17" t="s">
        <v>187</v>
      </c>
      <c r="BM247" s="143" t="s">
        <v>821</v>
      </c>
    </row>
    <row r="248" spans="2:65" s="12" customFormat="1" ht="10.199999999999999">
      <c r="B248" s="149"/>
      <c r="D248" s="145" t="s">
        <v>182</v>
      </c>
      <c r="E248" s="150" t="s">
        <v>44</v>
      </c>
      <c r="F248" s="151" t="s">
        <v>438</v>
      </c>
      <c r="H248" s="152">
        <v>1.01</v>
      </c>
      <c r="I248" s="153"/>
      <c r="L248" s="149"/>
      <c r="M248" s="154"/>
      <c r="T248" s="155"/>
      <c r="AT248" s="150" t="s">
        <v>182</v>
      </c>
      <c r="AU248" s="150" t="s">
        <v>21</v>
      </c>
      <c r="AV248" s="12" t="s">
        <v>21</v>
      </c>
      <c r="AW248" s="12" t="s">
        <v>42</v>
      </c>
      <c r="AX248" s="12" t="s">
        <v>90</v>
      </c>
      <c r="AY248" s="150" t="s">
        <v>168</v>
      </c>
    </row>
    <row r="249" spans="2:65" s="1" customFormat="1" ht="24.15" customHeight="1">
      <c r="B249" s="33"/>
      <c r="C249" s="132" t="s">
        <v>474</v>
      </c>
      <c r="D249" s="132" t="s">
        <v>171</v>
      </c>
      <c r="E249" s="133" t="s">
        <v>822</v>
      </c>
      <c r="F249" s="134" t="s">
        <v>823</v>
      </c>
      <c r="G249" s="135" t="s">
        <v>430</v>
      </c>
      <c r="H249" s="136">
        <v>2</v>
      </c>
      <c r="I249" s="137"/>
      <c r="J249" s="138">
        <f>ROUND(I249*H249,2)</f>
        <v>0</v>
      </c>
      <c r="K249" s="134" t="s">
        <v>254</v>
      </c>
      <c r="L249" s="33"/>
      <c r="M249" s="139" t="s">
        <v>44</v>
      </c>
      <c r="N249" s="140" t="s">
        <v>53</v>
      </c>
      <c r="P249" s="141">
        <f>O249*H249</f>
        <v>0</v>
      </c>
      <c r="Q249" s="141">
        <v>1.7099999999999999E-3</v>
      </c>
      <c r="R249" s="141">
        <f>Q249*H249</f>
        <v>3.4199999999999999E-3</v>
      </c>
      <c r="S249" s="141">
        <v>0</v>
      </c>
      <c r="T249" s="142">
        <f>S249*H249</f>
        <v>0</v>
      </c>
      <c r="AR249" s="143" t="s">
        <v>187</v>
      </c>
      <c r="AT249" s="143" t="s">
        <v>171</v>
      </c>
      <c r="AU249" s="143" t="s">
        <v>21</v>
      </c>
      <c r="AY249" s="17" t="s">
        <v>168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7" t="s">
        <v>90</v>
      </c>
      <c r="BK249" s="144">
        <f>ROUND(I249*H249,2)</f>
        <v>0</v>
      </c>
      <c r="BL249" s="17" t="s">
        <v>187</v>
      </c>
      <c r="BM249" s="143" t="s">
        <v>824</v>
      </c>
    </row>
    <row r="250" spans="2:65" s="1" customFormat="1" ht="10.199999999999999">
      <c r="B250" s="33"/>
      <c r="D250" s="160" t="s">
        <v>256</v>
      </c>
      <c r="F250" s="161" t="s">
        <v>825</v>
      </c>
      <c r="I250" s="147"/>
      <c r="L250" s="33"/>
      <c r="M250" s="148"/>
      <c r="T250" s="54"/>
      <c r="AT250" s="17" t="s">
        <v>256</v>
      </c>
      <c r="AU250" s="17" t="s">
        <v>21</v>
      </c>
    </row>
    <row r="251" spans="2:65" s="12" customFormat="1" ht="10.199999999999999">
      <c r="B251" s="149"/>
      <c r="D251" s="145" t="s">
        <v>182</v>
      </c>
      <c r="E251" s="150" t="s">
        <v>44</v>
      </c>
      <c r="F251" s="151" t="s">
        <v>826</v>
      </c>
      <c r="H251" s="152">
        <v>1</v>
      </c>
      <c r="I251" s="153"/>
      <c r="L251" s="149"/>
      <c r="M251" s="154"/>
      <c r="T251" s="155"/>
      <c r="AT251" s="150" t="s">
        <v>182</v>
      </c>
      <c r="AU251" s="150" t="s">
        <v>21</v>
      </c>
      <c r="AV251" s="12" t="s">
        <v>21</v>
      </c>
      <c r="AW251" s="12" t="s">
        <v>42</v>
      </c>
      <c r="AX251" s="12" t="s">
        <v>82</v>
      </c>
      <c r="AY251" s="150" t="s">
        <v>168</v>
      </c>
    </row>
    <row r="252" spans="2:65" s="12" customFormat="1" ht="10.199999999999999">
      <c r="B252" s="149"/>
      <c r="D252" s="145" t="s">
        <v>182</v>
      </c>
      <c r="E252" s="150" t="s">
        <v>44</v>
      </c>
      <c r="F252" s="151" t="s">
        <v>827</v>
      </c>
      <c r="H252" s="152">
        <v>1</v>
      </c>
      <c r="I252" s="153"/>
      <c r="L252" s="149"/>
      <c r="M252" s="154"/>
      <c r="T252" s="155"/>
      <c r="AT252" s="150" t="s">
        <v>182</v>
      </c>
      <c r="AU252" s="150" t="s">
        <v>21</v>
      </c>
      <c r="AV252" s="12" t="s">
        <v>21</v>
      </c>
      <c r="AW252" s="12" t="s">
        <v>42</v>
      </c>
      <c r="AX252" s="12" t="s">
        <v>82</v>
      </c>
      <c r="AY252" s="150" t="s">
        <v>168</v>
      </c>
    </row>
    <row r="253" spans="2:65" s="13" customFormat="1" ht="10.199999999999999">
      <c r="B253" s="162"/>
      <c r="D253" s="145" t="s">
        <v>182</v>
      </c>
      <c r="E253" s="163" t="s">
        <v>44</v>
      </c>
      <c r="F253" s="164" t="s">
        <v>264</v>
      </c>
      <c r="H253" s="165">
        <v>2</v>
      </c>
      <c r="I253" s="166"/>
      <c r="L253" s="162"/>
      <c r="M253" s="167"/>
      <c r="T253" s="168"/>
      <c r="AT253" s="163" t="s">
        <v>182</v>
      </c>
      <c r="AU253" s="163" t="s">
        <v>21</v>
      </c>
      <c r="AV253" s="13" t="s">
        <v>187</v>
      </c>
      <c r="AW253" s="13" t="s">
        <v>42</v>
      </c>
      <c r="AX253" s="13" t="s">
        <v>90</v>
      </c>
      <c r="AY253" s="163" t="s">
        <v>168</v>
      </c>
    </row>
    <row r="254" spans="2:65" s="1" customFormat="1" ht="16.5" customHeight="1">
      <c r="B254" s="33"/>
      <c r="C254" s="176" t="s">
        <v>480</v>
      </c>
      <c r="D254" s="176" t="s">
        <v>386</v>
      </c>
      <c r="E254" s="177" t="s">
        <v>828</v>
      </c>
      <c r="F254" s="178" t="s">
        <v>829</v>
      </c>
      <c r="G254" s="179" t="s">
        <v>430</v>
      </c>
      <c r="H254" s="180">
        <v>1.01</v>
      </c>
      <c r="I254" s="181"/>
      <c r="J254" s="182">
        <f>ROUND(I254*H254,2)</f>
        <v>0</v>
      </c>
      <c r="K254" s="178" t="s">
        <v>254</v>
      </c>
      <c r="L254" s="183"/>
      <c r="M254" s="184" t="s">
        <v>44</v>
      </c>
      <c r="N254" s="185" t="s">
        <v>53</v>
      </c>
      <c r="P254" s="141">
        <f>O254*H254</f>
        <v>0</v>
      </c>
      <c r="Q254" s="141">
        <v>1.78E-2</v>
      </c>
      <c r="R254" s="141">
        <f>Q254*H254</f>
        <v>1.7978000000000001E-2</v>
      </c>
      <c r="S254" s="141">
        <v>0</v>
      </c>
      <c r="T254" s="142">
        <f>S254*H254</f>
        <v>0</v>
      </c>
      <c r="AR254" s="143" t="s">
        <v>204</v>
      </c>
      <c r="AT254" s="143" t="s">
        <v>386</v>
      </c>
      <c r="AU254" s="143" t="s">
        <v>21</v>
      </c>
      <c r="AY254" s="17" t="s">
        <v>168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90</v>
      </c>
      <c r="BK254" s="144">
        <f>ROUND(I254*H254,2)</f>
        <v>0</v>
      </c>
      <c r="BL254" s="17" t="s">
        <v>187</v>
      </c>
      <c r="BM254" s="143" t="s">
        <v>830</v>
      </c>
    </row>
    <row r="255" spans="2:65" s="12" customFormat="1" ht="10.199999999999999">
      <c r="B255" s="149"/>
      <c r="D255" s="145" t="s">
        <v>182</v>
      </c>
      <c r="E255" s="150" t="s">
        <v>44</v>
      </c>
      <c r="F255" s="151" t="s">
        <v>438</v>
      </c>
      <c r="H255" s="152">
        <v>1.01</v>
      </c>
      <c r="I255" s="153"/>
      <c r="L255" s="149"/>
      <c r="M255" s="154"/>
      <c r="T255" s="155"/>
      <c r="AT255" s="150" t="s">
        <v>182</v>
      </c>
      <c r="AU255" s="150" t="s">
        <v>21</v>
      </c>
      <c r="AV255" s="12" t="s">
        <v>21</v>
      </c>
      <c r="AW255" s="12" t="s">
        <v>42</v>
      </c>
      <c r="AX255" s="12" t="s">
        <v>90</v>
      </c>
      <c r="AY255" s="150" t="s">
        <v>168</v>
      </c>
    </row>
    <row r="256" spans="2:65" s="1" customFormat="1" ht="16.5" customHeight="1">
      <c r="B256" s="33"/>
      <c r="C256" s="176" t="s">
        <v>486</v>
      </c>
      <c r="D256" s="176" t="s">
        <v>386</v>
      </c>
      <c r="E256" s="177" t="s">
        <v>831</v>
      </c>
      <c r="F256" s="178" t="s">
        <v>832</v>
      </c>
      <c r="G256" s="179" t="s">
        <v>430</v>
      </c>
      <c r="H256" s="180">
        <v>1.01</v>
      </c>
      <c r="I256" s="181"/>
      <c r="J256" s="182">
        <f>ROUND(I256*H256,2)</f>
        <v>0</v>
      </c>
      <c r="K256" s="178" t="s">
        <v>254</v>
      </c>
      <c r="L256" s="183"/>
      <c r="M256" s="184" t="s">
        <v>44</v>
      </c>
      <c r="N256" s="185" t="s">
        <v>53</v>
      </c>
      <c r="P256" s="141">
        <f>O256*H256</f>
        <v>0</v>
      </c>
      <c r="Q256" s="141">
        <v>1.9699999999999999E-2</v>
      </c>
      <c r="R256" s="141">
        <f>Q256*H256</f>
        <v>1.9896999999999998E-2</v>
      </c>
      <c r="S256" s="141">
        <v>0</v>
      </c>
      <c r="T256" s="142">
        <f>S256*H256</f>
        <v>0</v>
      </c>
      <c r="AR256" s="143" t="s">
        <v>204</v>
      </c>
      <c r="AT256" s="143" t="s">
        <v>386</v>
      </c>
      <c r="AU256" s="143" t="s">
        <v>21</v>
      </c>
      <c r="AY256" s="17" t="s">
        <v>168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90</v>
      </c>
      <c r="BK256" s="144">
        <f>ROUND(I256*H256,2)</f>
        <v>0</v>
      </c>
      <c r="BL256" s="17" t="s">
        <v>187</v>
      </c>
      <c r="BM256" s="143" t="s">
        <v>833</v>
      </c>
    </row>
    <row r="257" spans="2:65" s="12" customFormat="1" ht="10.199999999999999">
      <c r="B257" s="149"/>
      <c r="D257" s="145" t="s">
        <v>182</v>
      </c>
      <c r="E257" s="150" t="s">
        <v>44</v>
      </c>
      <c r="F257" s="151" t="s">
        <v>438</v>
      </c>
      <c r="H257" s="152">
        <v>1.01</v>
      </c>
      <c r="I257" s="153"/>
      <c r="L257" s="149"/>
      <c r="M257" s="154"/>
      <c r="T257" s="155"/>
      <c r="AT257" s="150" t="s">
        <v>182</v>
      </c>
      <c r="AU257" s="150" t="s">
        <v>21</v>
      </c>
      <c r="AV257" s="12" t="s">
        <v>21</v>
      </c>
      <c r="AW257" s="12" t="s">
        <v>42</v>
      </c>
      <c r="AX257" s="12" t="s">
        <v>90</v>
      </c>
      <c r="AY257" s="150" t="s">
        <v>168</v>
      </c>
    </row>
    <row r="258" spans="2:65" s="1" customFormat="1" ht="24.15" customHeight="1">
      <c r="B258" s="33"/>
      <c r="C258" s="132" t="s">
        <v>491</v>
      </c>
      <c r="D258" s="132" t="s">
        <v>171</v>
      </c>
      <c r="E258" s="133" t="s">
        <v>834</v>
      </c>
      <c r="F258" s="134" t="s">
        <v>835</v>
      </c>
      <c r="G258" s="135" t="s">
        <v>267</v>
      </c>
      <c r="H258" s="136">
        <v>19.5</v>
      </c>
      <c r="I258" s="137"/>
      <c r="J258" s="138">
        <f>ROUND(I258*H258,2)</f>
        <v>0</v>
      </c>
      <c r="K258" s="134" t="s">
        <v>254</v>
      </c>
      <c r="L258" s="33"/>
      <c r="M258" s="139" t="s">
        <v>44</v>
      </c>
      <c r="N258" s="140" t="s">
        <v>53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187</v>
      </c>
      <c r="AT258" s="143" t="s">
        <v>171</v>
      </c>
      <c r="AU258" s="143" t="s">
        <v>21</v>
      </c>
      <c r="AY258" s="17" t="s">
        <v>168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90</v>
      </c>
      <c r="BK258" s="144">
        <f>ROUND(I258*H258,2)</f>
        <v>0</v>
      </c>
      <c r="BL258" s="17" t="s">
        <v>187</v>
      </c>
      <c r="BM258" s="143" t="s">
        <v>836</v>
      </c>
    </row>
    <row r="259" spans="2:65" s="1" customFormat="1" ht="10.199999999999999">
      <c r="B259" s="33"/>
      <c r="D259" s="160" t="s">
        <v>256</v>
      </c>
      <c r="F259" s="161" t="s">
        <v>837</v>
      </c>
      <c r="I259" s="147"/>
      <c r="L259" s="33"/>
      <c r="M259" s="148"/>
      <c r="T259" s="54"/>
      <c r="AT259" s="17" t="s">
        <v>256</v>
      </c>
      <c r="AU259" s="17" t="s">
        <v>21</v>
      </c>
    </row>
    <row r="260" spans="2:65" s="12" customFormat="1" ht="10.199999999999999">
      <c r="B260" s="149"/>
      <c r="D260" s="145" t="s">
        <v>182</v>
      </c>
      <c r="E260" s="150" t="s">
        <v>44</v>
      </c>
      <c r="F260" s="151" t="s">
        <v>838</v>
      </c>
      <c r="H260" s="152">
        <v>19.5</v>
      </c>
      <c r="I260" s="153"/>
      <c r="L260" s="149"/>
      <c r="M260" s="154"/>
      <c r="T260" s="155"/>
      <c r="AT260" s="150" t="s">
        <v>182</v>
      </c>
      <c r="AU260" s="150" t="s">
        <v>21</v>
      </c>
      <c r="AV260" s="12" t="s">
        <v>21</v>
      </c>
      <c r="AW260" s="12" t="s">
        <v>42</v>
      </c>
      <c r="AX260" s="12" t="s">
        <v>82</v>
      </c>
      <c r="AY260" s="150" t="s">
        <v>168</v>
      </c>
    </row>
    <row r="261" spans="2:65" s="13" customFormat="1" ht="10.199999999999999">
      <c r="B261" s="162"/>
      <c r="D261" s="145" t="s">
        <v>182</v>
      </c>
      <c r="E261" s="163" t="s">
        <v>44</v>
      </c>
      <c r="F261" s="164" t="s">
        <v>264</v>
      </c>
      <c r="H261" s="165">
        <v>19.5</v>
      </c>
      <c r="I261" s="166"/>
      <c r="L261" s="162"/>
      <c r="M261" s="167"/>
      <c r="T261" s="168"/>
      <c r="AT261" s="163" t="s">
        <v>182</v>
      </c>
      <c r="AU261" s="163" t="s">
        <v>21</v>
      </c>
      <c r="AV261" s="13" t="s">
        <v>187</v>
      </c>
      <c r="AW261" s="13" t="s">
        <v>42</v>
      </c>
      <c r="AX261" s="13" t="s">
        <v>90</v>
      </c>
      <c r="AY261" s="163" t="s">
        <v>168</v>
      </c>
    </row>
    <row r="262" spans="2:65" s="1" customFormat="1" ht="16.5" customHeight="1">
      <c r="B262" s="33"/>
      <c r="C262" s="176" t="s">
        <v>29</v>
      </c>
      <c r="D262" s="176" t="s">
        <v>386</v>
      </c>
      <c r="E262" s="177" t="s">
        <v>839</v>
      </c>
      <c r="F262" s="178" t="s">
        <v>840</v>
      </c>
      <c r="G262" s="179" t="s">
        <v>267</v>
      </c>
      <c r="H262" s="180">
        <v>19.792999999999999</v>
      </c>
      <c r="I262" s="181"/>
      <c r="J262" s="182">
        <f>ROUND(I262*H262,2)</f>
        <v>0</v>
      </c>
      <c r="K262" s="178" t="s">
        <v>254</v>
      </c>
      <c r="L262" s="183"/>
      <c r="M262" s="184" t="s">
        <v>44</v>
      </c>
      <c r="N262" s="185" t="s">
        <v>53</v>
      </c>
      <c r="P262" s="141">
        <f>O262*H262</f>
        <v>0</v>
      </c>
      <c r="Q262" s="141">
        <v>2.7E-4</v>
      </c>
      <c r="R262" s="141">
        <f>Q262*H262</f>
        <v>5.34411E-3</v>
      </c>
      <c r="S262" s="141">
        <v>0</v>
      </c>
      <c r="T262" s="142">
        <f>S262*H262</f>
        <v>0</v>
      </c>
      <c r="AR262" s="143" t="s">
        <v>204</v>
      </c>
      <c r="AT262" s="143" t="s">
        <v>386</v>
      </c>
      <c r="AU262" s="143" t="s">
        <v>21</v>
      </c>
      <c r="AY262" s="17" t="s">
        <v>168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7" t="s">
        <v>90</v>
      </c>
      <c r="BK262" s="144">
        <f>ROUND(I262*H262,2)</f>
        <v>0</v>
      </c>
      <c r="BL262" s="17" t="s">
        <v>187</v>
      </c>
      <c r="BM262" s="143" t="s">
        <v>841</v>
      </c>
    </row>
    <row r="263" spans="2:65" s="12" customFormat="1" ht="10.199999999999999">
      <c r="B263" s="149"/>
      <c r="D263" s="145" t="s">
        <v>182</v>
      </c>
      <c r="E263" s="150" t="s">
        <v>44</v>
      </c>
      <c r="F263" s="151" t="s">
        <v>842</v>
      </c>
      <c r="H263" s="152">
        <v>19.792999999999999</v>
      </c>
      <c r="I263" s="153"/>
      <c r="L263" s="149"/>
      <c r="M263" s="154"/>
      <c r="T263" s="155"/>
      <c r="AT263" s="150" t="s">
        <v>182</v>
      </c>
      <c r="AU263" s="150" t="s">
        <v>21</v>
      </c>
      <c r="AV263" s="12" t="s">
        <v>21</v>
      </c>
      <c r="AW263" s="12" t="s">
        <v>42</v>
      </c>
      <c r="AX263" s="12" t="s">
        <v>90</v>
      </c>
      <c r="AY263" s="150" t="s">
        <v>168</v>
      </c>
    </row>
    <row r="264" spans="2:65" s="1" customFormat="1" ht="24.15" customHeight="1">
      <c r="B264" s="33"/>
      <c r="C264" s="132" t="s">
        <v>501</v>
      </c>
      <c r="D264" s="132" t="s">
        <v>171</v>
      </c>
      <c r="E264" s="133" t="s">
        <v>843</v>
      </c>
      <c r="F264" s="134" t="s">
        <v>844</v>
      </c>
      <c r="G264" s="135" t="s">
        <v>267</v>
      </c>
      <c r="H264" s="136">
        <v>87</v>
      </c>
      <c r="I264" s="137"/>
      <c r="J264" s="138">
        <f>ROUND(I264*H264,2)</f>
        <v>0</v>
      </c>
      <c r="K264" s="134" t="s">
        <v>254</v>
      </c>
      <c r="L264" s="33"/>
      <c r="M264" s="139" t="s">
        <v>44</v>
      </c>
      <c r="N264" s="140" t="s">
        <v>53</v>
      </c>
      <c r="P264" s="141">
        <f>O264*H264</f>
        <v>0</v>
      </c>
      <c r="Q264" s="141">
        <v>0</v>
      </c>
      <c r="R264" s="141">
        <f>Q264*H264</f>
        <v>0</v>
      </c>
      <c r="S264" s="141">
        <v>0</v>
      </c>
      <c r="T264" s="142">
        <f>S264*H264</f>
        <v>0</v>
      </c>
      <c r="AR264" s="143" t="s">
        <v>187</v>
      </c>
      <c r="AT264" s="143" t="s">
        <v>171</v>
      </c>
      <c r="AU264" s="143" t="s">
        <v>21</v>
      </c>
      <c r="AY264" s="17" t="s">
        <v>168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7" t="s">
        <v>90</v>
      </c>
      <c r="BK264" s="144">
        <f>ROUND(I264*H264,2)</f>
        <v>0</v>
      </c>
      <c r="BL264" s="17" t="s">
        <v>187</v>
      </c>
      <c r="BM264" s="143" t="s">
        <v>845</v>
      </c>
    </row>
    <row r="265" spans="2:65" s="1" customFormat="1" ht="10.199999999999999">
      <c r="B265" s="33"/>
      <c r="D265" s="160" t="s">
        <v>256</v>
      </c>
      <c r="F265" s="161" t="s">
        <v>846</v>
      </c>
      <c r="I265" s="147"/>
      <c r="L265" s="33"/>
      <c r="M265" s="148"/>
      <c r="T265" s="54"/>
      <c r="AT265" s="17" t="s">
        <v>256</v>
      </c>
      <c r="AU265" s="17" t="s">
        <v>21</v>
      </c>
    </row>
    <row r="266" spans="2:65" s="12" customFormat="1" ht="10.199999999999999">
      <c r="B266" s="149"/>
      <c r="D266" s="145" t="s">
        <v>182</v>
      </c>
      <c r="E266" s="150" t="s">
        <v>44</v>
      </c>
      <c r="F266" s="151" t="s">
        <v>847</v>
      </c>
      <c r="H266" s="152">
        <v>87</v>
      </c>
      <c r="I266" s="153"/>
      <c r="L266" s="149"/>
      <c r="M266" s="154"/>
      <c r="T266" s="155"/>
      <c r="AT266" s="150" t="s">
        <v>182</v>
      </c>
      <c r="AU266" s="150" t="s">
        <v>21</v>
      </c>
      <c r="AV266" s="12" t="s">
        <v>21</v>
      </c>
      <c r="AW266" s="12" t="s">
        <v>42</v>
      </c>
      <c r="AX266" s="12" t="s">
        <v>82</v>
      </c>
      <c r="AY266" s="150" t="s">
        <v>168</v>
      </c>
    </row>
    <row r="267" spans="2:65" s="13" customFormat="1" ht="10.199999999999999">
      <c r="B267" s="162"/>
      <c r="D267" s="145" t="s">
        <v>182</v>
      </c>
      <c r="E267" s="163" t="s">
        <v>44</v>
      </c>
      <c r="F267" s="164" t="s">
        <v>264</v>
      </c>
      <c r="H267" s="165">
        <v>87</v>
      </c>
      <c r="I267" s="166"/>
      <c r="L267" s="162"/>
      <c r="M267" s="167"/>
      <c r="T267" s="168"/>
      <c r="AT267" s="163" t="s">
        <v>182</v>
      </c>
      <c r="AU267" s="163" t="s">
        <v>21</v>
      </c>
      <c r="AV267" s="13" t="s">
        <v>187</v>
      </c>
      <c r="AW267" s="13" t="s">
        <v>42</v>
      </c>
      <c r="AX267" s="13" t="s">
        <v>90</v>
      </c>
      <c r="AY267" s="163" t="s">
        <v>168</v>
      </c>
    </row>
    <row r="268" spans="2:65" s="1" customFormat="1" ht="16.5" customHeight="1">
      <c r="B268" s="33"/>
      <c r="C268" s="176" t="s">
        <v>506</v>
      </c>
      <c r="D268" s="176" t="s">
        <v>386</v>
      </c>
      <c r="E268" s="177" t="s">
        <v>848</v>
      </c>
      <c r="F268" s="178" t="s">
        <v>849</v>
      </c>
      <c r="G268" s="179" t="s">
        <v>267</v>
      </c>
      <c r="H268" s="180">
        <v>88.305000000000007</v>
      </c>
      <c r="I268" s="181"/>
      <c r="J268" s="182">
        <f>ROUND(I268*H268,2)</f>
        <v>0</v>
      </c>
      <c r="K268" s="178" t="s">
        <v>254</v>
      </c>
      <c r="L268" s="183"/>
      <c r="M268" s="184" t="s">
        <v>44</v>
      </c>
      <c r="N268" s="185" t="s">
        <v>53</v>
      </c>
      <c r="P268" s="141">
        <f>O268*H268</f>
        <v>0</v>
      </c>
      <c r="Q268" s="141">
        <v>2.1700000000000001E-3</v>
      </c>
      <c r="R268" s="141">
        <f>Q268*H268</f>
        <v>0.19162185000000001</v>
      </c>
      <c r="S268" s="141">
        <v>0</v>
      </c>
      <c r="T268" s="142">
        <f>S268*H268</f>
        <v>0</v>
      </c>
      <c r="AR268" s="143" t="s">
        <v>204</v>
      </c>
      <c r="AT268" s="143" t="s">
        <v>386</v>
      </c>
      <c r="AU268" s="143" t="s">
        <v>21</v>
      </c>
      <c r="AY268" s="17" t="s">
        <v>168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90</v>
      </c>
      <c r="BK268" s="144">
        <f>ROUND(I268*H268,2)</f>
        <v>0</v>
      </c>
      <c r="BL268" s="17" t="s">
        <v>187</v>
      </c>
      <c r="BM268" s="143" t="s">
        <v>850</v>
      </c>
    </row>
    <row r="269" spans="2:65" s="12" customFormat="1" ht="10.199999999999999">
      <c r="B269" s="149"/>
      <c r="D269" s="145" t="s">
        <v>182</v>
      </c>
      <c r="E269" s="150" t="s">
        <v>44</v>
      </c>
      <c r="F269" s="151" t="s">
        <v>851</v>
      </c>
      <c r="H269" s="152">
        <v>88.305000000000007</v>
      </c>
      <c r="I269" s="153"/>
      <c r="L269" s="149"/>
      <c r="M269" s="154"/>
      <c r="T269" s="155"/>
      <c r="AT269" s="150" t="s">
        <v>182</v>
      </c>
      <c r="AU269" s="150" t="s">
        <v>21</v>
      </c>
      <c r="AV269" s="12" t="s">
        <v>21</v>
      </c>
      <c r="AW269" s="12" t="s">
        <v>42</v>
      </c>
      <c r="AX269" s="12" t="s">
        <v>90</v>
      </c>
      <c r="AY269" s="150" t="s">
        <v>168</v>
      </c>
    </row>
    <row r="270" spans="2:65" s="1" customFormat="1" ht="16.5" customHeight="1">
      <c r="B270" s="33"/>
      <c r="C270" s="132" t="s">
        <v>511</v>
      </c>
      <c r="D270" s="132" t="s">
        <v>171</v>
      </c>
      <c r="E270" s="133" t="s">
        <v>852</v>
      </c>
      <c r="F270" s="134" t="s">
        <v>853</v>
      </c>
      <c r="G270" s="135" t="s">
        <v>267</v>
      </c>
      <c r="H270" s="136">
        <v>82</v>
      </c>
      <c r="I270" s="137"/>
      <c r="J270" s="138">
        <f>ROUND(I270*H270,2)</f>
        <v>0</v>
      </c>
      <c r="K270" s="134" t="s">
        <v>254</v>
      </c>
      <c r="L270" s="33"/>
      <c r="M270" s="139" t="s">
        <v>44</v>
      </c>
      <c r="N270" s="140" t="s">
        <v>53</v>
      </c>
      <c r="P270" s="141">
        <f>O270*H270</f>
        <v>0</v>
      </c>
      <c r="Q270" s="141">
        <v>0</v>
      </c>
      <c r="R270" s="141">
        <f>Q270*H270</f>
        <v>0</v>
      </c>
      <c r="S270" s="141">
        <v>2.5000000000000001E-3</v>
      </c>
      <c r="T270" s="142">
        <f>S270*H270</f>
        <v>0.20500000000000002</v>
      </c>
      <c r="AR270" s="143" t="s">
        <v>187</v>
      </c>
      <c r="AT270" s="143" t="s">
        <v>171</v>
      </c>
      <c r="AU270" s="143" t="s">
        <v>21</v>
      </c>
      <c r="AY270" s="17" t="s">
        <v>168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7" t="s">
        <v>90</v>
      </c>
      <c r="BK270" s="144">
        <f>ROUND(I270*H270,2)</f>
        <v>0</v>
      </c>
      <c r="BL270" s="17" t="s">
        <v>187</v>
      </c>
      <c r="BM270" s="143" t="s">
        <v>854</v>
      </c>
    </row>
    <row r="271" spans="2:65" s="1" customFormat="1" ht="10.199999999999999">
      <c r="B271" s="33"/>
      <c r="D271" s="160" t="s">
        <v>256</v>
      </c>
      <c r="F271" s="161" t="s">
        <v>855</v>
      </c>
      <c r="I271" s="147"/>
      <c r="L271" s="33"/>
      <c r="M271" s="148"/>
      <c r="T271" s="54"/>
      <c r="AT271" s="17" t="s">
        <v>256</v>
      </c>
      <c r="AU271" s="17" t="s">
        <v>21</v>
      </c>
    </row>
    <row r="272" spans="2:65" s="12" customFormat="1" ht="10.199999999999999">
      <c r="B272" s="149"/>
      <c r="D272" s="145" t="s">
        <v>182</v>
      </c>
      <c r="E272" s="150" t="s">
        <v>44</v>
      </c>
      <c r="F272" s="151" t="s">
        <v>856</v>
      </c>
      <c r="H272" s="152">
        <v>82</v>
      </c>
      <c r="I272" s="153"/>
      <c r="L272" s="149"/>
      <c r="M272" s="154"/>
      <c r="T272" s="155"/>
      <c r="AT272" s="150" t="s">
        <v>182</v>
      </c>
      <c r="AU272" s="150" t="s">
        <v>21</v>
      </c>
      <c r="AV272" s="12" t="s">
        <v>21</v>
      </c>
      <c r="AW272" s="12" t="s">
        <v>42</v>
      </c>
      <c r="AX272" s="12" t="s">
        <v>90</v>
      </c>
      <c r="AY272" s="150" t="s">
        <v>168</v>
      </c>
    </row>
    <row r="273" spans="2:65" s="1" customFormat="1" ht="24.15" customHeight="1">
      <c r="B273" s="33"/>
      <c r="C273" s="132" t="s">
        <v>516</v>
      </c>
      <c r="D273" s="132" t="s">
        <v>171</v>
      </c>
      <c r="E273" s="133" t="s">
        <v>857</v>
      </c>
      <c r="F273" s="134" t="s">
        <v>858</v>
      </c>
      <c r="G273" s="135" t="s">
        <v>430</v>
      </c>
      <c r="H273" s="136">
        <v>18</v>
      </c>
      <c r="I273" s="137"/>
      <c r="J273" s="138">
        <f>ROUND(I273*H273,2)</f>
        <v>0</v>
      </c>
      <c r="K273" s="134" t="s">
        <v>254</v>
      </c>
      <c r="L273" s="33"/>
      <c r="M273" s="139" t="s">
        <v>44</v>
      </c>
      <c r="N273" s="140" t="s">
        <v>53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187</v>
      </c>
      <c r="AT273" s="143" t="s">
        <v>171</v>
      </c>
      <c r="AU273" s="143" t="s">
        <v>21</v>
      </c>
      <c r="AY273" s="17" t="s">
        <v>168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7" t="s">
        <v>90</v>
      </c>
      <c r="BK273" s="144">
        <f>ROUND(I273*H273,2)</f>
        <v>0</v>
      </c>
      <c r="BL273" s="17" t="s">
        <v>187</v>
      </c>
      <c r="BM273" s="143" t="s">
        <v>859</v>
      </c>
    </row>
    <row r="274" spans="2:65" s="1" customFormat="1" ht="10.199999999999999">
      <c r="B274" s="33"/>
      <c r="D274" s="160" t="s">
        <v>256</v>
      </c>
      <c r="F274" s="161" t="s">
        <v>860</v>
      </c>
      <c r="I274" s="147"/>
      <c r="L274" s="33"/>
      <c r="M274" s="148"/>
      <c r="T274" s="54"/>
      <c r="AT274" s="17" t="s">
        <v>256</v>
      </c>
      <c r="AU274" s="17" t="s">
        <v>21</v>
      </c>
    </row>
    <row r="275" spans="2:65" s="12" customFormat="1" ht="10.199999999999999">
      <c r="B275" s="149"/>
      <c r="D275" s="145" t="s">
        <v>182</v>
      </c>
      <c r="E275" s="150" t="s">
        <v>44</v>
      </c>
      <c r="F275" s="151" t="s">
        <v>861</v>
      </c>
      <c r="H275" s="152">
        <v>6</v>
      </c>
      <c r="I275" s="153"/>
      <c r="L275" s="149"/>
      <c r="M275" s="154"/>
      <c r="T275" s="155"/>
      <c r="AT275" s="150" t="s">
        <v>182</v>
      </c>
      <c r="AU275" s="150" t="s">
        <v>21</v>
      </c>
      <c r="AV275" s="12" t="s">
        <v>21</v>
      </c>
      <c r="AW275" s="12" t="s">
        <v>42</v>
      </c>
      <c r="AX275" s="12" t="s">
        <v>82</v>
      </c>
      <c r="AY275" s="150" t="s">
        <v>168</v>
      </c>
    </row>
    <row r="276" spans="2:65" s="12" customFormat="1" ht="10.199999999999999">
      <c r="B276" s="149"/>
      <c r="D276" s="145" t="s">
        <v>182</v>
      </c>
      <c r="E276" s="150" t="s">
        <v>44</v>
      </c>
      <c r="F276" s="151" t="s">
        <v>862</v>
      </c>
      <c r="H276" s="152">
        <v>6</v>
      </c>
      <c r="I276" s="153"/>
      <c r="L276" s="149"/>
      <c r="M276" s="154"/>
      <c r="T276" s="155"/>
      <c r="AT276" s="150" t="s">
        <v>182</v>
      </c>
      <c r="AU276" s="150" t="s">
        <v>21</v>
      </c>
      <c r="AV276" s="12" t="s">
        <v>21</v>
      </c>
      <c r="AW276" s="12" t="s">
        <v>42</v>
      </c>
      <c r="AX276" s="12" t="s">
        <v>82</v>
      </c>
      <c r="AY276" s="150" t="s">
        <v>168</v>
      </c>
    </row>
    <row r="277" spans="2:65" s="12" customFormat="1" ht="10.199999999999999">
      <c r="B277" s="149"/>
      <c r="D277" s="145" t="s">
        <v>182</v>
      </c>
      <c r="E277" s="150" t="s">
        <v>44</v>
      </c>
      <c r="F277" s="151" t="s">
        <v>863</v>
      </c>
      <c r="H277" s="152">
        <v>3</v>
      </c>
      <c r="I277" s="153"/>
      <c r="L277" s="149"/>
      <c r="M277" s="154"/>
      <c r="T277" s="155"/>
      <c r="AT277" s="150" t="s">
        <v>182</v>
      </c>
      <c r="AU277" s="150" t="s">
        <v>21</v>
      </c>
      <c r="AV277" s="12" t="s">
        <v>21</v>
      </c>
      <c r="AW277" s="12" t="s">
        <v>42</v>
      </c>
      <c r="AX277" s="12" t="s">
        <v>82</v>
      </c>
      <c r="AY277" s="150" t="s">
        <v>168</v>
      </c>
    </row>
    <row r="278" spans="2:65" s="12" customFormat="1" ht="10.199999999999999">
      <c r="B278" s="149"/>
      <c r="D278" s="145" t="s">
        <v>182</v>
      </c>
      <c r="E278" s="150" t="s">
        <v>44</v>
      </c>
      <c r="F278" s="151" t="s">
        <v>864</v>
      </c>
      <c r="H278" s="152">
        <v>3</v>
      </c>
      <c r="I278" s="153"/>
      <c r="L278" s="149"/>
      <c r="M278" s="154"/>
      <c r="T278" s="155"/>
      <c r="AT278" s="150" t="s">
        <v>182</v>
      </c>
      <c r="AU278" s="150" t="s">
        <v>21</v>
      </c>
      <c r="AV278" s="12" t="s">
        <v>21</v>
      </c>
      <c r="AW278" s="12" t="s">
        <v>42</v>
      </c>
      <c r="AX278" s="12" t="s">
        <v>82</v>
      </c>
      <c r="AY278" s="150" t="s">
        <v>168</v>
      </c>
    </row>
    <row r="279" spans="2:65" s="13" customFormat="1" ht="10.199999999999999">
      <c r="B279" s="162"/>
      <c r="D279" s="145" t="s">
        <v>182</v>
      </c>
      <c r="E279" s="163" t="s">
        <v>44</v>
      </c>
      <c r="F279" s="164" t="s">
        <v>264</v>
      </c>
      <c r="H279" s="165">
        <v>18</v>
      </c>
      <c r="I279" s="166"/>
      <c r="L279" s="162"/>
      <c r="M279" s="167"/>
      <c r="T279" s="168"/>
      <c r="AT279" s="163" t="s">
        <v>182</v>
      </c>
      <c r="AU279" s="163" t="s">
        <v>21</v>
      </c>
      <c r="AV279" s="13" t="s">
        <v>187</v>
      </c>
      <c r="AW279" s="13" t="s">
        <v>42</v>
      </c>
      <c r="AX279" s="13" t="s">
        <v>90</v>
      </c>
      <c r="AY279" s="163" t="s">
        <v>168</v>
      </c>
    </row>
    <row r="280" spans="2:65" s="1" customFormat="1" ht="16.5" customHeight="1">
      <c r="B280" s="33"/>
      <c r="C280" s="176" t="s">
        <v>520</v>
      </c>
      <c r="D280" s="176" t="s">
        <v>386</v>
      </c>
      <c r="E280" s="177" t="s">
        <v>865</v>
      </c>
      <c r="F280" s="178" t="s">
        <v>866</v>
      </c>
      <c r="G280" s="179" t="s">
        <v>430</v>
      </c>
      <c r="H280" s="180">
        <v>3.03</v>
      </c>
      <c r="I280" s="181"/>
      <c r="J280" s="182">
        <f>ROUND(I280*H280,2)</f>
        <v>0</v>
      </c>
      <c r="K280" s="178" t="s">
        <v>44</v>
      </c>
      <c r="L280" s="183"/>
      <c r="M280" s="184" t="s">
        <v>44</v>
      </c>
      <c r="N280" s="185" t="s">
        <v>53</v>
      </c>
      <c r="P280" s="141">
        <f>O280*H280</f>
        <v>0</v>
      </c>
      <c r="Q280" s="141">
        <v>9.2000000000000003E-4</v>
      </c>
      <c r="R280" s="141">
        <f>Q280*H280</f>
        <v>2.7875999999999999E-3</v>
      </c>
      <c r="S280" s="141">
        <v>0</v>
      </c>
      <c r="T280" s="142">
        <f>S280*H280</f>
        <v>0</v>
      </c>
      <c r="AR280" s="143" t="s">
        <v>204</v>
      </c>
      <c r="AT280" s="143" t="s">
        <v>386</v>
      </c>
      <c r="AU280" s="143" t="s">
        <v>21</v>
      </c>
      <c r="AY280" s="17" t="s">
        <v>168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7" t="s">
        <v>90</v>
      </c>
      <c r="BK280" s="144">
        <f>ROUND(I280*H280,2)</f>
        <v>0</v>
      </c>
      <c r="BL280" s="17" t="s">
        <v>187</v>
      </c>
      <c r="BM280" s="143" t="s">
        <v>867</v>
      </c>
    </row>
    <row r="281" spans="2:65" s="12" customFormat="1" ht="10.199999999999999">
      <c r="B281" s="149"/>
      <c r="D281" s="145" t="s">
        <v>182</v>
      </c>
      <c r="E281" s="150" t="s">
        <v>44</v>
      </c>
      <c r="F281" s="151" t="s">
        <v>462</v>
      </c>
      <c r="H281" s="152">
        <v>3.03</v>
      </c>
      <c r="I281" s="153"/>
      <c r="L281" s="149"/>
      <c r="M281" s="154"/>
      <c r="T281" s="155"/>
      <c r="AT281" s="150" t="s">
        <v>182</v>
      </c>
      <c r="AU281" s="150" t="s">
        <v>21</v>
      </c>
      <c r="AV281" s="12" t="s">
        <v>21</v>
      </c>
      <c r="AW281" s="12" t="s">
        <v>42</v>
      </c>
      <c r="AX281" s="12" t="s">
        <v>90</v>
      </c>
      <c r="AY281" s="150" t="s">
        <v>168</v>
      </c>
    </row>
    <row r="282" spans="2:65" s="1" customFormat="1" ht="16.5" customHeight="1">
      <c r="B282" s="33"/>
      <c r="C282" s="176" t="s">
        <v>526</v>
      </c>
      <c r="D282" s="176" t="s">
        <v>386</v>
      </c>
      <c r="E282" s="177" t="s">
        <v>868</v>
      </c>
      <c r="F282" s="178" t="s">
        <v>869</v>
      </c>
      <c r="G282" s="179" t="s">
        <v>430</v>
      </c>
      <c r="H282" s="180">
        <v>3.03</v>
      </c>
      <c r="I282" s="181"/>
      <c r="J282" s="182">
        <f>ROUND(I282*H282,2)</f>
        <v>0</v>
      </c>
      <c r="K282" s="178" t="s">
        <v>44</v>
      </c>
      <c r="L282" s="183"/>
      <c r="M282" s="184" t="s">
        <v>44</v>
      </c>
      <c r="N282" s="185" t="s">
        <v>53</v>
      </c>
      <c r="P282" s="141">
        <f>O282*H282</f>
        <v>0</v>
      </c>
      <c r="Q282" s="141">
        <v>7.1000000000000002E-4</v>
      </c>
      <c r="R282" s="141">
        <f>Q282*H282</f>
        <v>2.1513000000000001E-3</v>
      </c>
      <c r="S282" s="141">
        <v>0</v>
      </c>
      <c r="T282" s="142">
        <f>S282*H282</f>
        <v>0</v>
      </c>
      <c r="AR282" s="143" t="s">
        <v>204</v>
      </c>
      <c r="AT282" s="143" t="s">
        <v>386</v>
      </c>
      <c r="AU282" s="143" t="s">
        <v>21</v>
      </c>
      <c r="AY282" s="17" t="s">
        <v>168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90</v>
      </c>
      <c r="BK282" s="144">
        <f>ROUND(I282*H282,2)</f>
        <v>0</v>
      </c>
      <c r="BL282" s="17" t="s">
        <v>187</v>
      </c>
      <c r="BM282" s="143" t="s">
        <v>870</v>
      </c>
    </row>
    <row r="283" spans="2:65" s="12" customFormat="1" ht="10.199999999999999">
      <c r="B283" s="149"/>
      <c r="D283" s="145" t="s">
        <v>182</v>
      </c>
      <c r="E283" s="150" t="s">
        <v>44</v>
      </c>
      <c r="F283" s="151" t="s">
        <v>462</v>
      </c>
      <c r="H283" s="152">
        <v>3.03</v>
      </c>
      <c r="I283" s="153"/>
      <c r="L283" s="149"/>
      <c r="M283" s="154"/>
      <c r="T283" s="155"/>
      <c r="AT283" s="150" t="s">
        <v>182</v>
      </c>
      <c r="AU283" s="150" t="s">
        <v>21</v>
      </c>
      <c r="AV283" s="12" t="s">
        <v>21</v>
      </c>
      <c r="AW283" s="12" t="s">
        <v>42</v>
      </c>
      <c r="AX283" s="12" t="s">
        <v>90</v>
      </c>
      <c r="AY283" s="150" t="s">
        <v>168</v>
      </c>
    </row>
    <row r="284" spans="2:65" s="1" customFormat="1" ht="16.5" customHeight="1">
      <c r="B284" s="33"/>
      <c r="C284" s="176" t="s">
        <v>532</v>
      </c>
      <c r="D284" s="176" t="s">
        <v>386</v>
      </c>
      <c r="E284" s="177" t="s">
        <v>871</v>
      </c>
      <c r="F284" s="178" t="s">
        <v>872</v>
      </c>
      <c r="G284" s="179" t="s">
        <v>430</v>
      </c>
      <c r="H284" s="180">
        <v>6.09</v>
      </c>
      <c r="I284" s="181"/>
      <c r="J284" s="182">
        <f>ROUND(I284*H284,2)</f>
        <v>0</v>
      </c>
      <c r="K284" s="178" t="s">
        <v>254</v>
      </c>
      <c r="L284" s="183"/>
      <c r="M284" s="184" t="s">
        <v>44</v>
      </c>
      <c r="N284" s="185" t="s">
        <v>53</v>
      </c>
      <c r="P284" s="141">
        <f>O284*H284</f>
        <v>0</v>
      </c>
      <c r="Q284" s="141">
        <v>7.2000000000000005E-4</v>
      </c>
      <c r="R284" s="141">
        <f>Q284*H284</f>
        <v>4.3848000000000003E-3</v>
      </c>
      <c r="S284" s="141">
        <v>0</v>
      </c>
      <c r="T284" s="142">
        <f>S284*H284</f>
        <v>0</v>
      </c>
      <c r="AR284" s="143" t="s">
        <v>204</v>
      </c>
      <c r="AT284" s="143" t="s">
        <v>386</v>
      </c>
      <c r="AU284" s="143" t="s">
        <v>21</v>
      </c>
      <c r="AY284" s="17" t="s">
        <v>168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7" t="s">
        <v>90</v>
      </c>
      <c r="BK284" s="144">
        <f>ROUND(I284*H284,2)</f>
        <v>0</v>
      </c>
      <c r="BL284" s="17" t="s">
        <v>187</v>
      </c>
      <c r="BM284" s="143" t="s">
        <v>873</v>
      </c>
    </row>
    <row r="285" spans="2:65" s="12" customFormat="1" ht="10.199999999999999">
      <c r="B285" s="149"/>
      <c r="D285" s="145" t="s">
        <v>182</v>
      </c>
      <c r="E285" s="150" t="s">
        <v>44</v>
      </c>
      <c r="F285" s="151" t="s">
        <v>874</v>
      </c>
      <c r="H285" s="152">
        <v>6.09</v>
      </c>
      <c r="I285" s="153"/>
      <c r="L285" s="149"/>
      <c r="M285" s="154"/>
      <c r="T285" s="155"/>
      <c r="AT285" s="150" t="s">
        <v>182</v>
      </c>
      <c r="AU285" s="150" t="s">
        <v>21</v>
      </c>
      <c r="AV285" s="12" t="s">
        <v>21</v>
      </c>
      <c r="AW285" s="12" t="s">
        <v>42</v>
      </c>
      <c r="AX285" s="12" t="s">
        <v>90</v>
      </c>
      <c r="AY285" s="150" t="s">
        <v>168</v>
      </c>
    </row>
    <row r="286" spans="2:65" s="1" customFormat="1" ht="16.5" customHeight="1">
      <c r="B286" s="33"/>
      <c r="C286" s="176" t="s">
        <v>537</v>
      </c>
      <c r="D286" s="176" t="s">
        <v>386</v>
      </c>
      <c r="E286" s="177" t="s">
        <v>875</v>
      </c>
      <c r="F286" s="178" t="s">
        <v>876</v>
      </c>
      <c r="G286" s="179" t="s">
        <v>430</v>
      </c>
      <c r="H286" s="180">
        <v>6.09</v>
      </c>
      <c r="I286" s="181"/>
      <c r="J286" s="182">
        <f>ROUND(I286*H286,2)</f>
        <v>0</v>
      </c>
      <c r="K286" s="178" t="s">
        <v>254</v>
      </c>
      <c r="L286" s="183"/>
      <c r="M286" s="184" t="s">
        <v>44</v>
      </c>
      <c r="N286" s="185" t="s">
        <v>53</v>
      </c>
      <c r="P286" s="141">
        <f>O286*H286</f>
        <v>0</v>
      </c>
      <c r="Q286" s="141">
        <v>7.2000000000000005E-4</v>
      </c>
      <c r="R286" s="141">
        <f>Q286*H286</f>
        <v>4.3848000000000003E-3</v>
      </c>
      <c r="S286" s="141">
        <v>0</v>
      </c>
      <c r="T286" s="142">
        <f>S286*H286</f>
        <v>0</v>
      </c>
      <c r="AR286" s="143" t="s">
        <v>204</v>
      </c>
      <c r="AT286" s="143" t="s">
        <v>386</v>
      </c>
      <c r="AU286" s="143" t="s">
        <v>21</v>
      </c>
      <c r="AY286" s="17" t="s">
        <v>168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7" t="s">
        <v>90</v>
      </c>
      <c r="BK286" s="144">
        <f>ROUND(I286*H286,2)</f>
        <v>0</v>
      </c>
      <c r="BL286" s="17" t="s">
        <v>187</v>
      </c>
      <c r="BM286" s="143" t="s">
        <v>877</v>
      </c>
    </row>
    <row r="287" spans="2:65" s="12" customFormat="1" ht="10.199999999999999">
      <c r="B287" s="149"/>
      <c r="D287" s="145" t="s">
        <v>182</v>
      </c>
      <c r="E287" s="150" t="s">
        <v>44</v>
      </c>
      <c r="F287" s="151" t="s">
        <v>874</v>
      </c>
      <c r="H287" s="152">
        <v>6.09</v>
      </c>
      <c r="I287" s="153"/>
      <c r="L287" s="149"/>
      <c r="M287" s="154"/>
      <c r="T287" s="155"/>
      <c r="AT287" s="150" t="s">
        <v>182</v>
      </c>
      <c r="AU287" s="150" t="s">
        <v>21</v>
      </c>
      <c r="AV287" s="12" t="s">
        <v>21</v>
      </c>
      <c r="AW287" s="12" t="s">
        <v>42</v>
      </c>
      <c r="AX287" s="12" t="s">
        <v>90</v>
      </c>
      <c r="AY287" s="150" t="s">
        <v>168</v>
      </c>
    </row>
    <row r="288" spans="2:65" s="1" customFormat="1" ht="16.5" customHeight="1">
      <c r="B288" s="33"/>
      <c r="C288" s="176" t="s">
        <v>542</v>
      </c>
      <c r="D288" s="176" t="s">
        <v>386</v>
      </c>
      <c r="E288" s="177" t="s">
        <v>878</v>
      </c>
      <c r="F288" s="178" t="s">
        <v>879</v>
      </c>
      <c r="G288" s="179" t="s">
        <v>430</v>
      </c>
      <c r="H288" s="180">
        <v>6.09</v>
      </c>
      <c r="I288" s="181"/>
      <c r="J288" s="182">
        <f>ROUND(I288*H288,2)</f>
        <v>0</v>
      </c>
      <c r="K288" s="178" t="s">
        <v>254</v>
      </c>
      <c r="L288" s="183"/>
      <c r="M288" s="184" t="s">
        <v>44</v>
      </c>
      <c r="N288" s="185" t="s">
        <v>53</v>
      </c>
      <c r="P288" s="141">
        <f>O288*H288</f>
        <v>0</v>
      </c>
      <c r="Q288" s="141">
        <v>4.0000000000000001E-3</v>
      </c>
      <c r="R288" s="141">
        <f>Q288*H288</f>
        <v>2.436E-2</v>
      </c>
      <c r="S288" s="141">
        <v>0</v>
      </c>
      <c r="T288" s="142">
        <f>S288*H288</f>
        <v>0</v>
      </c>
      <c r="AR288" s="143" t="s">
        <v>204</v>
      </c>
      <c r="AT288" s="143" t="s">
        <v>386</v>
      </c>
      <c r="AU288" s="143" t="s">
        <v>21</v>
      </c>
      <c r="AY288" s="17" t="s">
        <v>168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7" t="s">
        <v>90</v>
      </c>
      <c r="BK288" s="144">
        <f>ROUND(I288*H288,2)</f>
        <v>0</v>
      </c>
      <c r="BL288" s="17" t="s">
        <v>187</v>
      </c>
      <c r="BM288" s="143" t="s">
        <v>880</v>
      </c>
    </row>
    <row r="289" spans="2:65" s="12" customFormat="1" ht="10.199999999999999">
      <c r="B289" s="149"/>
      <c r="D289" s="145" t="s">
        <v>182</v>
      </c>
      <c r="E289" s="150" t="s">
        <v>44</v>
      </c>
      <c r="F289" s="151" t="s">
        <v>874</v>
      </c>
      <c r="H289" s="152">
        <v>6.09</v>
      </c>
      <c r="I289" s="153"/>
      <c r="L289" s="149"/>
      <c r="M289" s="154"/>
      <c r="T289" s="155"/>
      <c r="AT289" s="150" t="s">
        <v>182</v>
      </c>
      <c r="AU289" s="150" t="s">
        <v>21</v>
      </c>
      <c r="AV289" s="12" t="s">
        <v>21</v>
      </c>
      <c r="AW289" s="12" t="s">
        <v>42</v>
      </c>
      <c r="AX289" s="12" t="s">
        <v>90</v>
      </c>
      <c r="AY289" s="150" t="s">
        <v>168</v>
      </c>
    </row>
    <row r="290" spans="2:65" s="1" customFormat="1" ht="24.15" customHeight="1">
      <c r="B290" s="33"/>
      <c r="C290" s="132" t="s">
        <v>547</v>
      </c>
      <c r="D290" s="132" t="s">
        <v>171</v>
      </c>
      <c r="E290" s="133" t="s">
        <v>881</v>
      </c>
      <c r="F290" s="134" t="s">
        <v>882</v>
      </c>
      <c r="G290" s="135" t="s">
        <v>430</v>
      </c>
      <c r="H290" s="136">
        <v>2</v>
      </c>
      <c r="I290" s="137"/>
      <c r="J290" s="138">
        <f>ROUND(I290*H290,2)</f>
        <v>0</v>
      </c>
      <c r="K290" s="134" t="s">
        <v>254</v>
      </c>
      <c r="L290" s="33"/>
      <c r="M290" s="139" t="s">
        <v>44</v>
      </c>
      <c r="N290" s="140" t="s">
        <v>53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187</v>
      </c>
      <c r="AT290" s="143" t="s">
        <v>171</v>
      </c>
      <c r="AU290" s="143" t="s">
        <v>21</v>
      </c>
      <c r="AY290" s="17" t="s">
        <v>168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90</v>
      </c>
      <c r="BK290" s="144">
        <f>ROUND(I290*H290,2)</f>
        <v>0</v>
      </c>
      <c r="BL290" s="17" t="s">
        <v>187</v>
      </c>
      <c r="BM290" s="143" t="s">
        <v>883</v>
      </c>
    </row>
    <row r="291" spans="2:65" s="1" customFormat="1" ht="10.199999999999999">
      <c r="B291" s="33"/>
      <c r="D291" s="160" t="s">
        <v>256</v>
      </c>
      <c r="F291" s="161" t="s">
        <v>884</v>
      </c>
      <c r="I291" s="147"/>
      <c r="L291" s="33"/>
      <c r="M291" s="148"/>
      <c r="T291" s="54"/>
      <c r="AT291" s="17" t="s">
        <v>256</v>
      </c>
      <c r="AU291" s="17" t="s">
        <v>21</v>
      </c>
    </row>
    <row r="292" spans="2:65" s="12" customFormat="1" ht="10.199999999999999">
      <c r="B292" s="149"/>
      <c r="D292" s="145" t="s">
        <v>182</v>
      </c>
      <c r="E292" s="150" t="s">
        <v>44</v>
      </c>
      <c r="F292" s="151" t="s">
        <v>885</v>
      </c>
      <c r="H292" s="152">
        <v>2</v>
      </c>
      <c r="I292" s="153"/>
      <c r="L292" s="149"/>
      <c r="M292" s="154"/>
      <c r="T292" s="155"/>
      <c r="AT292" s="150" t="s">
        <v>182</v>
      </c>
      <c r="AU292" s="150" t="s">
        <v>21</v>
      </c>
      <c r="AV292" s="12" t="s">
        <v>21</v>
      </c>
      <c r="AW292" s="12" t="s">
        <v>42</v>
      </c>
      <c r="AX292" s="12" t="s">
        <v>90</v>
      </c>
      <c r="AY292" s="150" t="s">
        <v>168</v>
      </c>
    </row>
    <row r="293" spans="2:65" s="1" customFormat="1" ht="16.5" customHeight="1">
      <c r="B293" s="33"/>
      <c r="C293" s="176" t="s">
        <v>552</v>
      </c>
      <c r="D293" s="176" t="s">
        <v>386</v>
      </c>
      <c r="E293" s="177" t="s">
        <v>886</v>
      </c>
      <c r="F293" s="178" t="s">
        <v>887</v>
      </c>
      <c r="G293" s="179" t="s">
        <v>430</v>
      </c>
      <c r="H293" s="180">
        <v>2.0299999999999998</v>
      </c>
      <c r="I293" s="181"/>
      <c r="J293" s="182">
        <f>ROUND(I293*H293,2)</f>
        <v>0</v>
      </c>
      <c r="K293" s="178" t="s">
        <v>254</v>
      </c>
      <c r="L293" s="183"/>
      <c r="M293" s="184" t="s">
        <v>44</v>
      </c>
      <c r="N293" s="185" t="s">
        <v>53</v>
      </c>
      <c r="P293" s="141">
        <f>O293*H293</f>
        <v>0</v>
      </c>
      <c r="Q293" s="141">
        <v>1.2099999999999999E-3</v>
      </c>
      <c r="R293" s="141">
        <f>Q293*H293</f>
        <v>2.4562999999999998E-3</v>
      </c>
      <c r="S293" s="141">
        <v>0</v>
      </c>
      <c r="T293" s="142">
        <f>S293*H293</f>
        <v>0</v>
      </c>
      <c r="AR293" s="143" t="s">
        <v>204</v>
      </c>
      <c r="AT293" s="143" t="s">
        <v>386</v>
      </c>
      <c r="AU293" s="143" t="s">
        <v>21</v>
      </c>
      <c r="AY293" s="17" t="s">
        <v>168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90</v>
      </c>
      <c r="BK293" s="144">
        <f>ROUND(I293*H293,2)</f>
        <v>0</v>
      </c>
      <c r="BL293" s="17" t="s">
        <v>187</v>
      </c>
      <c r="BM293" s="143" t="s">
        <v>888</v>
      </c>
    </row>
    <row r="294" spans="2:65" s="12" customFormat="1" ht="10.199999999999999">
      <c r="B294" s="149"/>
      <c r="D294" s="145" t="s">
        <v>182</v>
      </c>
      <c r="E294" s="150" t="s">
        <v>44</v>
      </c>
      <c r="F294" s="151" t="s">
        <v>889</v>
      </c>
      <c r="H294" s="152">
        <v>2.0299999999999998</v>
      </c>
      <c r="I294" s="153"/>
      <c r="L294" s="149"/>
      <c r="M294" s="154"/>
      <c r="T294" s="155"/>
      <c r="AT294" s="150" t="s">
        <v>182</v>
      </c>
      <c r="AU294" s="150" t="s">
        <v>21</v>
      </c>
      <c r="AV294" s="12" t="s">
        <v>21</v>
      </c>
      <c r="AW294" s="12" t="s">
        <v>42</v>
      </c>
      <c r="AX294" s="12" t="s">
        <v>90</v>
      </c>
      <c r="AY294" s="150" t="s">
        <v>168</v>
      </c>
    </row>
    <row r="295" spans="2:65" s="1" customFormat="1" ht="24.15" customHeight="1">
      <c r="B295" s="33"/>
      <c r="C295" s="132" t="s">
        <v>556</v>
      </c>
      <c r="D295" s="132" t="s">
        <v>171</v>
      </c>
      <c r="E295" s="133" t="s">
        <v>890</v>
      </c>
      <c r="F295" s="134" t="s">
        <v>891</v>
      </c>
      <c r="G295" s="135" t="s">
        <v>430</v>
      </c>
      <c r="H295" s="136">
        <v>12</v>
      </c>
      <c r="I295" s="137"/>
      <c r="J295" s="138">
        <f>ROUND(I295*H295,2)</f>
        <v>0</v>
      </c>
      <c r="K295" s="134" t="s">
        <v>254</v>
      </c>
      <c r="L295" s="33"/>
      <c r="M295" s="139" t="s">
        <v>44</v>
      </c>
      <c r="N295" s="140" t="s">
        <v>53</v>
      </c>
      <c r="P295" s="141">
        <f>O295*H295</f>
        <v>0</v>
      </c>
      <c r="Q295" s="141">
        <v>7.2000000000000005E-4</v>
      </c>
      <c r="R295" s="141">
        <f>Q295*H295</f>
        <v>8.6400000000000001E-3</v>
      </c>
      <c r="S295" s="141">
        <v>0</v>
      </c>
      <c r="T295" s="142">
        <f>S295*H295</f>
        <v>0</v>
      </c>
      <c r="AR295" s="143" t="s">
        <v>187</v>
      </c>
      <c r="AT295" s="143" t="s">
        <v>171</v>
      </c>
      <c r="AU295" s="143" t="s">
        <v>21</v>
      </c>
      <c r="AY295" s="17" t="s">
        <v>168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7" t="s">
        <v>90</v>
      </c>
      <c r="BK295" s="144">
        <f>ROUND(I295*H295,2)</f>
        <v>0</v>
      </c>
      <c r="BL295" s="17" t="s">
        <v>187</v>
      </c>
      <c r="BM295" s="143" t="s">
        <v>892</v>
      </c>
    </row>
    <row r="296" spans="2:65" s="1" customFormat="1" ht="10.199999999999999">
      <c r="B296" s="33"/>
      <c r="D296" s="160" t="s">
        <v>256</v>
      </c>
      <c r="F296" s="161" t="s">
        <v>893</v>
      </c>
      <c r="I296" s="147"/>
      <c r="L296" s="33"/>
      <c r="M296" s="148"/>
      <c r="T296" s="54"/>
      <c r="AT296" s="17" t="s">
        <v>256</v>
      </c>
      <c r="AU296" s="17" t="s">
        <v>21</v>
      </c>
    </row>
    <row r="297" spans="2:65" s="12" customFormat="1" ht="10.199999999999999">
      <c r="B297" s="149"/>
      <c r="D297" s="145" t="s">
        <v>182</v>
      </c>
      <c r="E297" s="150" t="s">
        <v>44</v>
      </c>
      <c r="F297" s="151" t="s">
        <v>8</v>
      </c>
      <c r="H297" s="152">
        <v>12</v>
      </c>
      <c r="I297" s="153"/>
      <c r="L297" s="149"/>
      <c r="M297" s="154"/>
      <c r="T297" s="155"/>
      <c r="AT297" s="150" t="s">
        <v>182</v>
      </c>
      <c r="AU297" s="150" t="s">
        <v>21</v>
      </c>
      <c r="AV297" s="12" t="s">
        <v>21</v>
      </c>
      <c r="AW297" s="12" t="s">
        <v>42</v>
      </c>
      <c r="AX297" s="12" t="s">
        <v>90</v>
      </c>
      <c r="AY297" s="150" t="s">
        <v>168</v>
      </c>
    </row>
    <row r="298" spans="2:65" s="1" customFormat="1" ht="16.5" customHeight="1">
      <c r="B298" s="33"/>
      <c r="C298" s="176" t="s">
        <v>560</v>
      </c>
      <c r="D298" s="176" t="s">
        <v>386</v>
      </c>
      <c r="E298" s="177" t="s">
        <v>894</v>
      </c>
      <c r="F298" s="178" t="s">
        <v>895</v>
      </c>
      <c r="G298" s="179" t="s">
        <v>430</v>
      </c>
      <c r="H298" s="180">
        <v>12.12</v>
      </c>
      <c r="I298" s="181"/>
      <c r="J298" s="182">
        <f>ROUND(I298*H298,2)</f>
        <v>0</v>
      </c>
      <c r="K298" s="178" t="s">
        <v>254</v>
      </c>
      <c r="L298" s="183"/>
      <c r="M298" s="184" t="s">
        <v>44</v>
      </c>
      <c r="N298" s="185" t="s">
        <v>53</v>
      </c>
      <c r="P298" s="141">
        <f>O298*H298</f>
        <v>0</v>
      </c>
      <c r="Q298" s="141">
        <v>3.8E-3</v>
      </c>
      <c r="R298" s="141">
        <f>Q298*H298</f>
        <v>4.6056E-2</v>
      </c>
      <c r="S298" s="141">
        <v>0</v>
      </c>
      <c r="T298" s="142">
        <f>S298*H298</f>
        <v>0</v>
      </c>
      <c r="AR298" s="143" t="s">
        <v>204</v>
      </c>
      <c r="AT298" s="143" t="s">
        <v>386</v>
      </c>
      <c r="AU298" s="143" t="s">
        <v>21</v>
      </c>
      <c r="AY298" s="17" t="s">
        <v>168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90</v>
      </c>
      <c r="BK298" s="144">
        <f>ROUND(I298*H298,2)</f>
        <v>0</v>
      </c>
      <c r="BL298" s="17" t="s">
        <v>187</v>
      </c>
      <c r="BM298" s="143" t="s">
        <v>896</v>
      </c>
    </row>
    <row r="299" spans="2:65" s="12" customFormat="1" ht="10.199999999999999">
      <c r="B299" s="149"/>
      <c r="D299" s="145" t="s">
        <v>182</v>
      </c>
      <c r="E299" s="150" t="s">
        <v>44</v>
      </c>
      <c r="F299" s="151" t="s">
        <v>546</v>
      </c>
      <c r="H299" s="152">
        <v>12.12</v>
      </c>
      <c r="I299" s="153"/>
      <c r="L299" s="149"/>
      <c r="M299" s="154"/>
      <c r="T299" s="155"/>
      <c r="AT299" s="150" t="s">
        <v>182</v>
      </c>
      <c r="AU299" s="150" t="s">
        <v>21</v>
      </c>
      <c r="AV299" s="12" t="s">
        <v>21</v>
      </c>
      <c r="AW299" s="12" t="s">
        <v>42</v>
      </c>
      <c r="AX299" s="12" t="s">
        <v>90</v>
      </c>
      <c r="AY299" s="150" t="s">
        <v>168</v>
      </c>
    </row>
    <row r="300" spans="2:65" s="1" customFormat="1" ht="16.5" customHeight="1">
      <c r="B300" s="33"/>
      <c r="C300" s="176" t="s">
        <v>564</v>
      </c>
      <c r="D300" s="176" t="s">
        <v>386</v>
      </c>
      <c r="E300" s="177" t="s">
        <v>897</v>
      </c>
      <c r="F300" s="178" t="s">
        <v>898</v>
      </c>
      <c r="G300" s="179" t="s">
        <v>430</v>
      </c>
      <c r="H300" s="180">
        <v>12.12</v>
      </c>
      <c r="I300" s="181"/>
      <c r="J300" s="182">
        <f>ROUND(I300*H300,2)</f>
        <v>0</v>
      </c>
      <c r="K300" s="178" t="s">
        <v>254</v>
      </c>
      <c r="L300" s="183"/>
      <c r="M300" s="184" t="s">
        <v>44</v>
      </c>
      <c r="N300" s="185" t="s">
        <v>53</v>
      </c>
      <c r="P300" s="141">
        <f>O300*H300</f>
        <v>0</v>
      </c>
      <c r="Q300" s="141">
        <v>3.3E-3</v>
      </c>
      <c r="R300" s="141">
        <f>Q300*H300</f>
        <v>3.9995999999999997E-2</v>
      </c>
      <c r="S300" s="141">
        <v>0</v>
      </c>
      <c r="T300" s="142">
        <f>S300*H300</f>
        <v>0</v>
      </c>
      <c r="AR300" s="143" t="s">
        <v>204</v>
      </c>
      <c r="AT300" s="143" t="s">
        <v>386</v>
      </c>
      <c r="AU300" s="143" t="s">
        <v>21</v>
      </c>
      <c r="AY300" s="17" t="s">
        <v>168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7" t="s">
        <v>90</v>
      </c>
      <c r="BK300" s="144">
        <f>ROUND(I300*H300,2)</f>
        <v>0</v>
      </c>
      <c r="BL300" s="17" t="s">
        <v>187</v>
      </c>
      <c r="BM300" s="143" t="s">
        <v>899</v>
      </c>
    </row>
    <row r="301" spans="2:65" s="12" customFormat="1" ht="10.199999999999999">
      <c r="B301" s="149"/>
      <c r="D301" s="145" t="s">
        <v>182</v>
      </c>
      <c r="E301" s="150" t="s">
        <v>44</v>
      </c>
      <c r="F301" s="151" t="s">
        <v>546</v>
      </c>
      <c r="H301" s="152">
        <v>12.12</v>
      </c>
      <c r="I301" s="153"/>
      <c r="L301" s="149"/>
      <c r="M301" s="154"/>
      <c r="T301" s="155"/>
      <c r="AT301" s="150" t="s">
        <v>182</v>
      </c>
      <c r="AU301" s="150" t="s">
        <v>21</v>
      </c>
      <c r="AV301" s="12" t="s">
        <v>21</v>
      </c>
      <c r="AW301" s="12" t="s">
        <v>42</v>
      </c>
      <c r="AX301" s="12" t="s">
        <v>90</v>
      </c>
      <c r="AY301" s="150" t="s">
        <v>168</v>
      </c>
    </row>
    <row r="302" spans="2:65" s="1" customFormat="1" ht="24.15" customHeight="1">
      <c r="B302" s="33"/>
      <c r="C302" s="132" t="s">
        <v>569</v>
      </c>
      <c r="D302" s="132" t="s">
        <v>171</v>
      </c>
      <c r="E302" s="133" t="s">
        <v>900</v>
      </c>
      <c r="F302" s="134" t="s">
        <v>901</v>
      </c>
      <c r="G302" s="135" t="s">
        <v>430</v>
      </c>
      <c r="H302" s="136">
        <v>1</v>
      </c>
      <c r="I302" s="137"/>
      <c r="J302" s="138">
        <f>ROUND(I302*H302,2)</f>
        <v>0</v>
      </c>
      <c r="K302" s="134" t="s">
        <v>254</v>
      </c>
      <c r="L302" s="33"/>
      <c r="M302" s="139" t="s">
        <v>44</v>
      </c>
      <c r="N302" s="140" t="s">
        <v>53</v>
      </c>
      <c r="P302" s="141">
        <f>O302*H302</f>
        <v>0</v>
      </c>
      <c r="Q302" s="141">
        <v>1.6199999999999999E-3</v>
      </c>
      <c r="R302" s="141">
        <f>Q302*H302</f>
        <v>1.6199999999999999E-3</v>
      </c>
      <c r="S302" s="141">
        <v>0</v>
      </c>
      <c r="T302" s="142">
        <f>S302*H302</f>
        <v>0</v>
      </c>
      <c r="AR302" s="143" t="s">
        <v>187</v>
      </c>
      <c r="AT302" s="143" t="s">
        <v>171</v>
      </c>
      <c r="AU302" s="143" t="s">
        <v>21</v>
      </c>
      <c r="AY302" s="17" t="s">
        <v>168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90</v>
      </c>
      <c r="BK302" s="144">
        <f>ROUND(I302*H302,2)</f>
        <v>0</v>
      </c>
      <c r="BL302" s="17" t="s">
        <v>187</v>
      </c>
      <c r="BM302" s="143" t="s">
        <v>902</v>
      </c>
    </row>
    <row r="303" spans="2:65" s="1" customFormat="1" ht="10.199999999999999">
      <c r="B303" s="33"/>
      <c r="D303" s="160" t="s">
        <v>256</v>
      </c>
      <c r="F303" s="161" t="s">
        <v>903</v>
      </c>
      <c r="I303" s="147"/>
      <c r="L303" s="33"/>
      <c r="M303" s="148"/>
      <c r="T303" s="54"/>
      <c r="AT303" s="17" t="s">
        <v>256</v>
      </c>
      <c r="AU303" s="17" t="s">
        <v>21</v>
      </c>
    </row>
    <row r="304" spans="2:65" s="12" customFormat="1" ht="10.199999999999999">
      <c r="B304" s="149"/>
      <c r="D304" s="145" t="s">
        <v>182</v>
      </c>
      <c r="E304" s="150" t="s">
        <v>44</v>
      </c>
      <c r="F304" s="151" t="s">
        <v>90</v>
      </c>
      <c r="H304" s="152">
        <v>1</v>
      </c>
      <c r="I304" s="153"/>
      <c r="L304" s="149"/>
      <c r="M304" s="154"/>
      <c r="T304" s="155"/>
      <c r="AT304" s="150" t="s">
        <v>182</v>
      </c>
      <c r="AU304" s="150" t="s">
        <v>21</v>
      </c>
      <c r="AV304" s="12" t="s">
        <v>21</v>
      </c>
      <c r="AW304" s="12" t="s">
        <v>42</v>
      </c>
      <c r="AX304" s="12" t="s">
        <v>90</v>
      </c>
      <c r="AY304" s="150" t="s">
        <v>168</v>
      </c>
    </row>
    <row r="305" spans="2:65" s="1" customFormat="1" ht="16.5" customHeight="1">
      <c r="B305" s="33"/>
      <c r="C305" s="176" t="s">
        <v>573</v>
      </c>
      <c r="D305" s="176" t="s">
        <v>386</v>
      </c>
      <c r="E305" s="177" t="s">
        <v>904</v>
      </c>
      <c r="F305" s="178" t="s">
        <v>905</v>
      </c>
      <c r="G305" s="179" t="s">
        <v>430</v>
      </c>
      <c r="H305" s="180">
        <v>1.01</v>
      </c>
      <c r="I305" s="181"/>
      <c r="J305" s="182">
        <f>ROUND(I305*H305,2)</f>
        <v>0</v>
      </c>
      <c r="K305" s="178" t="s">
        <v>254</v>
      </c>
      <c r="L305" s="183"/>
      <c r="M305" s="184" t="s">
        <v>44</v>
      </c>
      <c r="N305" s="185" t="s">
        <v>53</v>
      </c>
      <c r="P305" s="141">
        <f>O305*H305</f>
        <v>0</v>
      </c>
      <c r="Q305" s="141">
        <v>1.847E-2</v>
      </c>
      <c r="R305" s="141">
        <f>Q305*H305</f>
        <v>1.86547E-2</v>
      </c>
      <c r="S305" s="141">
        <v>0</v>
      </c>
      <c r="T305" s="142">
        <f>S305*H305</f>
        <v>0</v>
      </c>
      <c r="AR305" s="143" t="s">
        <v>204</v>
      </c>
      <c r="AT305" s="143" t="s">
        <v>386</v>
      </c>
      <c r="AU305" s="143" t="s">
        <v>21</v>
      </c>
      <c r="AY305" s="17" t="s">
        <v>168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7" t="s">
        <v>90</v>
      </c>
      <c r="BK305" s="144">
        <f>ROUND(I305*H305,2)</f>
        <v>0</v>
      </c>
      <c r="BL305" s="17" t="s">
        <v>187</v>
      </c>
      <c r="BM305" s="143" t="s">
        <v>906</v>
      </c>
    </row>
    <row r="306" spans="2:65" s="1" customFormat="1" ht="336">
      <c r="B306" s="33"/>
      <c r="D306" s="145" t="s">
        <v>177</v>
      </c>
      <c r="F306" s="146" t="s">
        <v>907</v>
      </c>
      <c r="I306" s="147"/>
      <c r="L306" s="33"/>
      <c r="M306" s="148"/>
      <c r="T306" s="54"/>
      <c r="AT306" s="17" t="s">
        <v>177</v>
      </c>
      <c r="AU306" s="17" t="s">
        <v>21</v>
      </c>
    </row>
    <row r="307" spans="2:65" s="12" customFormat="1" ht="10.199999999999999">
      <c r="B307" s="149"/>
      <c r="D307" s="145" t="s">
        <v>182</v>
      </c>
      <c r="E307" s="150" t="s">
        <v>44</v>
      </c>
      <c r="F307" s="151" t="s">
        <v>438</v>
      </c>
      <c r="H307" s="152">
        <v>1.01</v>
      </c>
      <c r="I307" s="153"/>
      <c r="L307" s="149"/>
      <c r="M307" s="154"/>
      <c r="T307" s="155"/>
      <c r="AT307" s="150" t="s">
        <v>182</v>
      </c>
      <c r="AU307" s="150" t="s">
        <v>21</v>
      </c>
      <c r="AV307" s="12" t="s">
        <v>21</v>
      </c>
      <c r="AW307" s="12" t="s">
        <v>42</v>
      </c>
      <c r="AX307" s="12" t="s">
        <v>90</v>
      </c>
      <c r="AY307" s="150" t="s">
        <v>168</v>
      </c>
    </row>
    <row r="308" spans="2:65" s="1" customFormat="1" ht="16.5" customHeight="1">
      <c r="B308" s="33"/>
      <c r="C308" s="176" t="s">
        <v>578</v>
      </c>
      <c r="D308" s="176" t="s">
        <v>386</v>
      </c>
      <c r="E308" s="177" t="s">
        <v>908</v>
      </c>
      <c r="F308" s="178" t="s">
        <v>909</v>
      </c>
      <c r="G308" s="179" t="s">
        <v>430</v>
      </c>
      <c r="H308" s="180">
        <v>1.01</v>
      </c>
      <c r="I308" s="181"/>
      <c r="J308" s="182">
        <f>ROUND(I308*H308,2)</f>
        <v>0</v>
      </c>
      <c r="K308" s="178" t="s">
        <v>254</v>
      </c>
      <c r="L308" s="183"/>
      <c r="M308" s="184" t="s">
        <v>44</v>
      </c>
      <c r="N308" s="185" t="s">
        <v>53</v>
      </c>
      <c r="P308" s="141">
        <f>O308*H308</f>
        <v>0</v>
      </c>
      <c r="Q308" s="141">
        <v>5.3E-3</v>
      </c>
      <c r="R308" s="141">
        <f>Q308*H308</f>
        <v>5.3530000000000001E-3</v>
      </c>
      <c r="S308" s="141">
        <v>0</v>
      </c>
      <c r="T308" s="142">
        <f>S308*H308</f>
        <v>0</v>
      </c>
      <c r="AR308" s="143" t="s">
        <v>204</v>
      </c>
      <c r="AT308" s="143" t="s">
        <v>386</v>
      </c>
      <c r="AU308" s="143" t="s">
        <v>21</v>
      </c>
      <c r="AY308" s="17" t="s">
        <v>168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90</v>
      </c>
      <c r="BK308" s="144">
        <f>ROUND(I308*H308,2)</f>
        <v>0</v>
      </c>
      <c r="BL308" s="17" t="s">
        <v>187</v>
      </c>
      <c r="BM308" s="143" t="s">
        <v>910</v>
      </c>
    </row>
    <row r="309" spans="2:65" s="12" customFormat="1" ht="10.199999999999999">
      <c r="B309" s="149"/>
      <c r="D309" s="145" t="s">
        <v>182</v>
      </c>
      <c r="E309" s="150" t="s">
        <v>44</v>
      </c>
      <c r="F309" s="151" t="s">
        <v>438</v>
      </c>
      <c r="H309" s="152">
        <v>1.01</v>
      </c>
      <c r="I309" s="153"/>
      <c r="L309" s="149"/>
      <c r="M309" s="154"/>
      <c r="T309" s="155"/>
      <c r="AT309" s="150" t="s">
        <v>182</v>
      </c>
      <c r="AU309" s="150" t="s">
        <v>21</v>
      </c>
      <c r="AV309" s="12" t="s">
        <v>21</v>
      </c>
      <c r="AW309" s="12" t="s">
        <v>42</v>
      </c>
      <c r="AX309" s="12" t="s">
        <v>90</v>
      </c>
      <c r="AY309" s="150" t="s">
        <v>168</v>
      </c>
    </row>
    <row r="310" spans="2:65" s="1" customFormat="1" ht="16.5" customHeight="1">
      <c r="B310" s="33"/>
      <c r="C310" s="132" t="s">
        <v>584</v>
      </c>
      <c r="D310" s="132" t="s">
        <v>171</v>
      </c>
      <c r="E310" s="133" t="s">
        <v>911</v>
      </c>
      <c r="F310" s="134" t="s">
        <v>912</v>
      </c>
      <c r="G310" s="135" t="s">
        <v>430</v>
      </c>
      <c r="H310" s="136">
        <v>1</v>
      </c>
      <c r="I310" s="137"/>
      <c r="J310" s="138">
        <f>ROUND(I310*H310,2)</f>
        <v>0</v>
      </c>
      <c r="K310" s="134" t="s">
        <v>254</v>
      </c>
      <c r="L310" s="33"/>
      <c r="M310" s="139" t="s">
        <v>44</v>
      </c>
      <c r="N310" s="140" t="s">
        <v>53</v>
      </c>
      <c r="P310" s="141">
        <f>O310*H310</f>
        <v>0</v>
      </c>
      <c r="Q310" s="141">
        <v>1.3600000000000001E-3</v>
      </c>
      <c r="R310" s="141">
        <f>Q310*H310</f>
        <v>1.3600000000000001E-3</v>
      </c>
      <c r="S310" s="141">
        <v>0</v>
      </c>
      <c r="T310" s="142">
        <f>S310*H310</f>
        <v>0</v>
      </c>
      <c r="AR310" s="143" t="s">
        <v>187</v>
      </c>
      <c r="AT310" s="143" t="s">
        <v>171</v>
      </c>
      <c r="AU310" s="143" t="s">
        <v>21</v>
      </c>
      <c r="AY310" s="17" t="s">
        <v>168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90</v>
      </c>
      <c r="BK310" s="144">
        <f>ROUND(I310*H310,2)</f>
        <v>0</v>
      </c>
      <c r="BL310" s="17" t="s">
        <v>187</v>
      </c>
      <c r="BM310" s="143" t="s">
        <v>913</v>
      </c>
    </row>
    <row r="311" spans="2:65" s="1" customFormat="1" ht="10.199999999999999">
      <c r="B311" s="33"/>
      <c r="D311" s="160" t="s">
        <v>256</v>
      </c>
      <c r="F311" s="161" t="s">
        <v>914</v>
      </c>
      <c r="I311" s="147"/>
      <c r="L311" s="33"/>
      <c r="M311" s="148"/>
      <c r="T311" s="54"/>
      <c r="AT311" s="17" t="s">
        <v>256</v>
      </c>
      <c r="AU311" s="17" t="s">
        <v>21</v>
      </c>
    </row>
    <row r="312" spans="2:65" s="12" customFormat="1" ht="10.199999999999999">
      <c r="B312" s="149"/>
      <c r="D312" s="145" t="s">
        <v>182</v>
      </c>
      <c r="E312" s="150" t="s">
        <v>44</v>
      </c>
      <c r="F312" s="151" t="s">
        <v>90</v>
      </c>
      <c r="H312" s="152">
        <v>1</v>
      </c>
      <c r="I312" s="153"/>
      <c r="L312" s="149"/>
      <c r="M312" s="154"/>
      <c r="T312" s="155"/>
      <c r="AT312" s="150" t="s">
        <v>182</v>
      </c>
      <c r="AU312" s="150" t="s">
        <v>21</v>
      </c>
      <c r="AV312" s="12" t="s">
        <v>21</v>
      </c>
      <c r="AW312" s="12" t="s">
        <v>42</v>
      </c>
      <c r="AX312" s="12" t="s">
        <v>90</v>
      </c>
      <c r="AY312" s="150" t="s">
        <v>168</v>
      </c>
    </row>
    <row r="313" spans="2:65" s="1" customFormat="1" ht="16.5" customHeight="1">
      <c r="B313" s="33"/>
      <c r="C313" s="176" t="s">
        <v>589</v>
      </c>
      <c r="D313" s="176" t="s">
        <v>386</v>
      </c>
      <c r="E313" s="177" t="s">
        <v>915</v>
      </c>
      <c r="F313" s="178" t="s">
        <v>916</v>
      </c>
      <c r="G313" s="179" t="s">
        <v>430</v>
      </c>
      <c r="H313" s="180">
        <v>1.01</v>
      </c>
      <c r="I313" s="181"/>
      <c r="J313" s="182">
        <f>ROUND(I313*H313,2)</f>
        <v>0</v>
      </c>
      <c r="K313" s="178" t="s">
        <v>254</v>
      </c>
      <c r="L313" s="183"/>
      <c r="M313" s="184" t="s">
        <v>44</v>
      </c>
      <c r="N313" s="185" t="s">
        <v>53</v>
      </c>
      <c r="P313" s="141">
        <f>O313*H313</f>
        <v>0</v>
      </c>
      <c r="Q313" s="141">
        <v>4.8000000000000001E-2</v>
      </c>
      <c r="R313" s="141">
        <f>Q313*H313</f>
        <v>4.8480000000000002E-2</v>
      </c>
      <c r="S313" s="141">
        <v>0</v>
      </c>
      <c r="T313" s="142">
        <f>S313*H313</f>
        <v>0</v>
      </c>
      <c r="AR313" s="143" t="s">
        <v>204</v>
      </c>
      <c r="AT313" s="143" t="s">
        <v>386</v>
      </c>
      <c r="AU313" s="143" t="s">
        <v>21</v>
      </c>
      <c r="AY313" s="17" t="s">
        <v>168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90</v>
      </c>
      <c r="BK313" s="144">
        <f>ROUND(I313*H313,2)</f>
        <v>0</v>
      </c>
      <c r="BL313" s="17" t="s">
        <v>187</v>
      </c>
      <c r="BM313" s="143" t="s">
        <v>917</v>
      </c>
    </row>
    <row r="314" spans="2:65" s="12" customFormat="1" ht="10.199999999999999">
      <c r="B314" s="149"/>
      <c r="D314" s="145" t="s">
        <v>182</v>
      </c>
      <c r="E314" s="150" t="s">
        <v>44</v>
      </c>
      <c r="F314" s="151" t="s">
        <v>438</v>
      </c>
      <c r="H314" s="152">
        <v>1.01</v>
      </c>
      <c r="I314" s="153"/>
      <c r="L314" s="149"/>
      <c r="M314" s="154"/>
      <c r="T314" s="155"/>
      <c r="AT314" s="150" t="s">
        <v>182</v>
      </c>
      <c r="AU314" s="150" t="s">
        <v>21</v>
      </c>
      <c r="AV314" s="12" t="s">
        <v>21</v>
      </c>
      <c r="AW314" s="12" t="s">
        <v>42</v>
      </c>
      <c r="AX314" s="12" t="s">
        <v>90</v>
      </c>
      <c r="AY314" s="150" t="s">
        <v>168</v>
      </c>
    </row>
    <row r="315" spans="2:65" s="1" customFormat="1" ht="16.5" customHeight="1">
      <c r="B315" s="33"/>
      <c r="C315" s="176" t="s">
        <v>596</v>
      </c>
      <c r="D315" s="176" t="s">
        <v>386</v>
      </c>
      <c r="E315" s="177" t="s">
        <v>918</v>
      </c>
      <c r="F315" s="178" t="s">
        <v>919</v>
      </c>
      <c r="G315" s="179" t="s">
        <v>430</v>
      </c>
      <c r="H315" s="180">
        <v>1</v>
      </c>
      <c r="I315" s="181"/>
      <c r="J315" s="182">
        <f>ROUND(I315*H315,2)</f>
        <v>0</v>
      </c>
      <c r="K315" s="178" t="s">
        <v>254</v>
      </c>
      <c r="L315" s="183"/>
      <c r="M315" s="184" t="s">
        <v>44</v>
      </c>
      <c r="N315" s="185" t="s">
        <v>53</v>
      </c>
      <c r="P315" s="141">
        <f>O315*H315</f>
        <v>0</v>
      </c>
      <c r="Q315" s="141">
        <v>1.5E-3</v>
      </c>
      <c r="R315" s="141">
        <f>Q315*H315</f>
        <v>1.5E-3</v>
      </c>
      <c r="S315" s="141">
        <v>0</v>
      </c>
      <c r="T315" s="142">
        <f>S315*H315</f>
        <v>0</v>
      </c>
      <c r="AR315" s="143" t="s">
        <v>204</v>
      </c>
      <c r="AT315" s="143" t="s">
        <v>386</v>
      </c>
      <c r="AU315" s="143" t="s">
        <v>21</v>
      </c>
      <c r="AY315" s="17" t="s">
        <v>168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90</v>
      </c>
      <c r="BK315" s="144">
        <f>ROUND(I315*H315,2)</f>
        <v>0</v>
      </c>
      <c r="BL315" s="17" t="s">
        <v>187</v>
      </c>
      <c r="BM315" s="143" t="s">
        <v>920</v>
      </c>
    </row>
    <row r="316" spans="2:65" s="12" customFormat="1" ht="10.199999999999999">
      <c r="B316" s="149"/>
      <c r="D316" s="145" t="s">
        <v>182</v>
      </c>
      <c r="E316" s="150" t="s">
        <v>44</v>
      </c>
      <c r="F316" s="151" t="s">
        <v>90</v>
      </c>
      <c r="H316" s="152">
        <v>1</v>
      </c>
      <c r="I316" s="153"/>
      <c r="L316" s="149"/>
      <c r="M316" s="154"/>
      <c r="T316" s="155"/>
      <c r="AT316" s="150" t="s">
        <v>182</v>
      </c>
      <c r="AU316" s="150" t="s">
        <v>21</v>
      </c>
      <c r="AV316" s="12" t="s">
        <v>21</v>
      </c>
      <c r="AW316" s="12" t="s">
        <v>42</v>
      </c>
      <c r="AX316" s="12" t="s">
        <v>82</v>
      </c>
      <c r="AY316" s="150" t="s">
        <v>168</v>
      </c>
    </row>
    <row r="317" spans="2:65" s="13" customFormat="1" ht="10.199999999999999">
      <c r="B317" s="162"/>
      <c r="D317" s="145" t="s">
        <v>182</v>
      </c>
      <c r="E317" s="163" t="s">
        <v>44</v>
      </c>
      <c r="F317" s="164" t="s">
        <v>264</v>
      </c>
      <c r="H317" s="165">
        <v>1</v>
      </c>
      <c r="I317" s="166"/>
      <c r="L317" s="162"/>
      <c r="M317" s="167"/>
      <c r="T317" s="168"/>
      <c r="AT317" s="163" t="s">
        <v>182</v>
      </c>
      <c r="AU317" s="163" t="s">
        <v>21</v>
      </c>
      <c r="AV317" s="13" t="s">
        <v>187</v>
      </c>
      <c r="AW317" s="13" t="s">
        <v>42</v>
      </c>
      <c r="AX317" s="13" t="s">
        <v>90</v>
      </c>
      <c r="AY317" s="163" t="s">
        <v>168</v>
      </c>
    </row>
    <row r="318" spans="2:65" s="1" customFormat="1" ht="24.15" customHeight="1">
      <c r="B318" s="33"/>
      <c r="C318" s="132" t="s">
        <v>602</v>
      </c>
      <c r="D318" s="132" t="s">
        <v>171</v>
      </c>
      <c r="E318" s="133" t="s">
        <v>921</v>
      </c>
      <c r="F318" s="134" t="s">
        <v>922</v>
      </c>
      <c r="G318" s="135" t="s">
        <v>430</v>
      </c>
      <c r="H318" s="136">
        <v>4</v>
      </c>
      <c r="I318" s="137"/>
      <c r="J318" s="138">
        <f>ROUND(I318*H318,2)</f>
        <v>0</v>
      </c>
      <c r="K318" s="134" t="s">
        <v>254</v>
      </c>
      <c r="L318" s="33"/>
      <c r="M318" s="139" t="s">
        <v>44</v>
      </c>
      <c r="N318" s="140" t="s">
        <v>53</v>
      </c>
      <c r="P318" s="141">
        <f>O318*H318</f>
        <v>0</v>
      </c>
      <c r="Q318" s="141">
        <v>1.65E-3</v>
      </c>
      <c r="R318" s="141">
        <f>Q318*H318</f>
        <v>6.6E-3</v>
      </c>
      <c r="S318" s="141">
        <v>0</v>
      </c>
      <c r="T318" s="142">
        <f>S318*H318</f>
        <v>0</v>
      </c>
      <c r="AR318" s="143" t="s">
        <v>187</v>
      </c>
      <c r="AT318" s="143" t="s">
        <v>171</v>
      </c>
      <c r="AU318" s="143" t="s">
        <v>21</v>
      </c>
      <c r="AY318" s="17" t="s">
        <v>168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90</v>
      </c>
      <c r="BK318" s="144">
        <f>ROUND(I318*H318,2)</f>
        <v>0</v>
      </c>
      <c r="BL318" s="17" t="s">
        <v>187</v>
      </c>
      <c r="BM318" s="143" t="s">
        <v>923</v>
      </c>
    </row>
    <row r="319" spans="2:65" s="1" customFormat="1" ht="10.199999999999999">
      <c r="B319" s="33"/>
      <c r="D319" s="160" t="s">
        <v>256</v>
      </c>
      <c r="F319" s="161" t="s">
        <v>924</v>
      </c>
      <c r="I319" s="147"/>
      <c r="L319" s="33"/>
      <c r="M319" s="148"/>
      <c r="T319" s="54"/>
      <c r="AT319" s="17" t="s">
        <v>256</v>
      </c>
      <c r="AU319" s="17" t="s">
        <v>21</v>
      </c>
    </row>
    <row r="320" spans="2:65" s="12" customFormat="1" ht="10.199999999999999">
      <c r="B320" s="149"/>
      <c r="D320" s="145" t="s">
        <v>182</v>
      </c>
      <c r="E320" s="150" t="s">
        <v>44</v>
      </c>
      <c r="F320" s="151" t="s">
        <v>187</v>
      </c>
      <c r="H320" s="152">
        <v>4</v>
      </c>
      <c r="I320" s="153"/>
      <c r="L320" s="149"/>
      <c r="M320" s="154"/>
      <c r="T320" s="155"/>
      <c r="AT320" s="150" t="s">
        <v>182</v>
      </c>
      <c r="AU320" s="150" t="s">
        <v>21</v>
      </c>
      <c r="AV320" s="12" t="s">
        <v>21</v>
      </c>
      <c r="AW320" s="12" t="s">
        <v>42</v>
      </c>
      <c r="AX320" s="12" t="s">
        <v>90</v>
      </c>
      <c r="AY320" s="150" t="s">
        <v>168</v>
      </c>
    </row>
    <row r="321" spans="2:65" s="1" customFormat="1" ht="16.5" customHeight="1">
      <c r="B321" s="33"/>
      <c r="C321" s="176" t="s">
        <v>608</v>
      </c>
      <c r="D321" s="176" t="s">
        <v>386</v>
      </c>
      <c r="E321" s="177" t="s">
        <v>925</v>
      </c>
      <c r="F321" s="178" t="s">
        <v>926</v>
      </c>
      <c r="G321" s="179" t="s">
        <v>430</v>
      </c>
      <c r="H321" s="180">
        <v>4.04</v>
      </c>
      <c r="I321" s="181"/>
      <c r="J321" s="182">
        <f>ROUND(I321*H321,2)</f>
        <v>0</v>
      </c>
      <c r="K321" s="178" t="s">
        <v>254</v>
      </c>
      <c r="L321" s="183"/>
      <c r="M321" s="184" t="s">
        <v>44</v>
      </c>
      <c r="N321" s="185" t="s">
        <v>53</v>
      </c>
      <c r="P321" s="141">
        <f>O321*H321</f>
        <v>0</v>
      </c>
      <c r="Q321" s="141">
        <v>2.4500000000000001E-2</v>
      </c>
      <c r="R321" s="141">
        <f>Q321*H321</f>
        <v>9.8979999999999999E-2</v>
      </c>
      <c r="S321" s="141">
        <v>0</v>
      </c>
      <c r="T321" s="142">
        <f>S321*H321</f>
        <v>0</v>
      </c>
      <c r="AR321" s="143" t="s">
        <v>204</v>
      </c>
      <c r="AT321" s="143" t="s">
        <v>386</v>
      </c>
      <c r="AU321" s="143" t="s">
        <v>21</v>
      </c>
      <c r="AY321" s="17" t="s">
        <v>168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7" t="s">
        <v>90</v>
      </c>
      <c r="BK321" s="144">
        <f>ROUND(I321*H321,2)</f>
        <v>0</v>
      </c>
      <c r="BL321" s="17" t="s">
        <v>187</v>
      </c>
      <c r="BM321" s="143" t="s">
        <v>927</v>
      </c>
    </row>
    <row r="322" spans="2:65" s="1" customFormat="1" ht="336">
      <c r="B322" s="33"/>
      <c r="D322" s="145" t="s">
        <v>177</v>
      </c>
      <c r="F322" s="146" t="s">
        <v>907</v>
      </c>
      <c r="I322" s="147"/>
      <c r="L322" s="33"/>
      <c r="M322" s="148"/>
      <c r="T322" s="54"/>
      <c r="AT322" s="17" t="s">
        <v>177</v>
      </c>
      <c r="AU322" s="17" t="s">
        <v>21</v>
      </c>
    </row>
    <row r="323" spans="2:65" s="12" customFormat="1" ht="10.199999999999999">
      <c r="B323" s="149"/>
      <c r="D323" s="145" t="s">
        <v>182</v>
      </c>
      <c r="E323" s="150" t="s">
        <v>44</v>
      </c>
      <c r="F323" s="151" t="s">
        <v>452</v>
      </c>
      <c r="H323" s="152">
        <v>4.04</v>
      </c>
      <c r="I323" s="153"/>
      <c r="L323" s="149"/>
      <c r="M323" s="154"/>
      <c r="T323" s="155"/>
      <c r="AT323" s="150" t="s">
        <v>182</v>
      </c>
      <c r="AU323" s="150" t="s">
        <v>21</v>
      </c>
      <c r="AV323" s="12" t="s">
        <v>21</v>
      </c>
      <c r="AW323" s="12" t="s">
        <v>42</v>
      </c>
      <c r="AX323" s="12" t="s">
        <v>90</v>
      </c>
      <c r="AY323" s="150" t="s">
        <v>168</v>
      </c>
    </row>
    <row r="324" spans="2:65" s="1" customFormat="1" ht="16.5" customHeight="1">
      <c r="B324" s="33"/>
      <c r="C324" s="176" t="s">
        <v>614</v>
      </c>
      <c r="D324" s="176" t="s">
        <v>386</v>
      </c>
      <c r="E324" s="177" t="s">
        <v>908</v>
      </c>
      <c r="F324" s="178" t="s">
        <v>909</v>
      </c>
      <c r="G324" s="179" t="s">
        <v>430</v>
      </c>
      <c r="H324" s="180">
        <v>1.01</v>
      </c>
      <c r="I324" s="181"/>
      <c r="J324" s="182">
        <f>ROUND(I324*H324,2)</f>
        <v>0</v>
      </c>
      <c r="K324" s="178" t="s">
        <v>254</v>
      </c>
      <c r="L324" s="183"/>
      <c r="M324" s="184" t="s">
        <v>44</v>
      </c>
      <c r="N324" s="185" t="s">
        <v>53</v>
      </c>
      <c r="P324" s="141">
        <f>O324*H324</f>
        <v>0</v>
      </c>
      <c r="Q324" s="141">
        <v>5.3E-3</v>
      </c>
      <c r="R324" s="141">
        <f>Q324*H324</f>
        <v>5.3530000000000001E-3</v>
      </c>
      <c r="S324" s="141">
        <v>0</v>
      </c>
      <c r="T324" s="142">
        <f>S324*H324</f>
        <v>0</v>
      </c>
      <c r="AR324" s="143" t="s">
        <v>204</v>
      </c>
      <c r="AT324" s="143" t="s">
        <v>386</v>
      </c>
      <c r="AU324" s="143" t="s">
        <v>21</v>
      </c>
      <c r="AY324" s="17" t="s">
        <v>168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7" t="s">
        <v>90</v>
      </c>
      <c r="BK324" s="144">
        <f>ROUND(I324*H324,2)</f>
        <v>0</v>
      </c>
      <c r="BL324" s="17" t="s">
        <v>187</v>
      </c>
      <c r="BM324" s="143" t="s">
        <v>928</v>
      </c>
    </row>
    <row r="325" spans="2:65" s="12" customFormat="1" ht="10.199999999999999">
      <c r="B325" s="149"/>
      <c r="D325" s="145" t="s">
        <v>182</v>
      </c>
      <c r="E325" s="150" t="s">
        <v>44</v>
      </c>
      <c r="F325" s="151" t="s">
        <v>438</v>
      </c>
      <c r="H325" s="152">
        <v>1.01</v>
      </c>
      <c r="I325" s="153"/>
      <c r="L325" s="149"/>
      <c r="M325" s="154"/>
      <c r="T325" s="155"/>
      <c r="AT325" s="150" t="s">
        <v>182</v>
      </c>
      <c r="AU325" s="150" t="s">
        <v>21</v>
      </c>
      <c r="AV325" s="12" t="s">
        <v>21</v>
      </c>
      <c r="AW325" s="12" t="s">
        <v>42</v>
      </c>
      <c r="AX325" s="12" t="s">
        <v>90</v>
      </c>
      <c r="AY325" s="150" t="s">
        <v>168</v>
      </c>
    </row>
    <row r="326" spans="2:65" s="1" customFormat="1" ht="16.5" customHeight="1">
      <c r="B326" s="33"/>
      <c r="C326" s="176" t="s">
        <v>929</v>
      </c>
      <c r="D326" s="176" t="s">
        <v>386</v>
      </c>
      <c r="E326" s="177" t="s">
        <v>930</v>
      </c>
      <c r="F326" s="178" t="s">
        <v>931</v>
      </c>
      <c r="G326" s="179" t="s">
        <v>430</v>
      </c>
      <c r="H326" s="180">
        <v>3.03</v>
      </c>
      <c r="I326" s="181"/>
      <c r="J326" s="182">
        <f>ROUND(I326*H326,2)</f>
        <v>0</v>
      </c>
      <c r="K326" s="178" t="s">
        <v>254</v>
      </c>
      <c r="L326" s="183"/>
      <c r="M326" s="184" t="s">
        <v>44</v>
      </c>
      <c r="N326" s="185" t="s">
        <v>53</v>
      </c>
      <c r="P326" s="141">
        <f>O326*H326</f>
        <v>0</v>
      </c>
      <c r="Q326" s="141">
        <v>4.1999999999999997E-3</v>
      </c>
      <c r="R326" s="141">
        <f>Q326*H326</f>
        <v>1.2725999999999998E-2</v>
      </c>
      <c r="S326" s="141">
        <v>0</v>
      </c>
      <c r="T326" s="142">
        <f>S326*H326</f>
        <v>0</v>
      </c>
      <c r="AR326" s="143" t="s">
        <v>204</v>
      </c>
      <c r="AT326" s="143" t="s">
        <v>386</v>
      </c>
      <c r="AU326" s="143" t="s">
        <v>21</v>
      </c>
      <c r="AY326" s="17" t="s">
        <v>168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7" t="s">
        <v>90</v>
      </c>
      <c r="BK326" s="144">
        <f>ROUND(I326*H326,2)</f>
        <v>0</v>
      </c>
      <c r="BL326" s="17" t="s">
        <v>187</v>
      </c>
      <c r="BM326" s="143" t="s">
        <v>932</v>
      </c>
    </row>
    <row r="327" spans="2:65" s="12" customFormat="1" ht="10.199999999999999">
      <c r="B327" s="149"/>
      <c r="D327" s="145" t="s">
        <v>182</v>
      </c>
      <c r="E327" s="150" t="s">
        <v>44</v>
      </c>
      <c r="F327" s="151" t="s">
        <v>462</v>
      </c>
      <c r="H327" s="152">
        <v>3.03</v>
      </c>
      <c r="I327" s="153"/>
      <c r="L327" s="149"/>
      <c r="M327" s="154"/>
      <c r="T327" s="155"/>
      <c r="AT327" s="150" t="s">
        <v>182</v>
      </c>
      <c r="AU327" s="150" t="s">
        <v>21</v>
      </c>
      <c r="AV327" s="12" t="s">
        <v>21</v>
      </c>
      <c r="AW327" s="12" t="s">
        <v>42</v>
      </c>
      <c r="AX327" s="12" t="s">
        <v>90</v>
      </c>
      <c r="AY327" s="150" t="s">
        <v>168</v>
      </c>
    </row>
    <row r="328" spans="2:65" s="1" customFormat="1" ht="24.15" customHeight="1">
      <c r="B328" s="33"/>
      <c r="C328" s="132" t="s">
        <v>933</v>
      </c>
      <c r="D328" s="132" t="s">
        <v>171</v>
      </c>
      <c r="E328" s="133" t="s">
        <v>934</v>
      </c>
      <c r="F328" s="134" t="s">
        <v>935</v>
      </c>
      <c r="G328" s="135" t="s">
        <v>430</v>
      </c>
      <c r="H328" s="136">
        <v>12</v>
      </c>
      <c r="I328" s="137"/>
      <c r="J328" s="138">
        <f>ROUND(I328*H328,2)</f>
        <v>0</v>
      </c>
      <c r="K328" s="134" t="s">
        <v>254</v>
      </c>
      <c r="L328" s="33"/>
      <c r="M328" s="139" t="s">
        <v>44</v>
      </c>
      <c r="N328" s="140" t="s">
        <v>53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187</v>
      </c>
      <c r="AT328" s="143" t="s">
        <v>171</v>
      </c>
      <c r="AU328" s="143" t="s">
        <v>21</v>
      </c>
      <c r="AY328" s="17" t="s">
        <v>168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7" t="s">
        <v>90</v>
      </c>
      <c r="BK328" s="144">
        <f>ROUND(I328*H328,2)</f>
        <v>0</v>
      </c>
      <c r="BL328" s="17" t="s">
        <v>187</v>
      </c>
      <c r="BM328" s="143" t="s">
        <v>936</v>
      </c>
    </row>
    <row r="329" spans="2:65" s="1" customFormat="1" ht="10.199999999999999">
      <c r="B329" s="33"/>
      <c r="D329" s="160" t="s">
        <v>256</v>
      </c>
      <c r="F329" s="161" t="s">
        <v>937</v>
      </c>
      <c r="I329" s="147"/>
      <c r="L329" s="33"/>
      <c r="M329" s="148"/>
      <c r="T329" s="54"/>
      <c r="AT329" s="17" t="s">
        <v>256</v>
      </c>
      <c r="AU329" s="17" t="s">
        <v>21</v>
      </c>
    </row>
    <row r="330" spans="2:65" s="12" customFormat="1" ht="10.199999999999999">
      <c r="B330" s="149"/>
      <c r="D330" s="145" t="s">
        <v>182</v>
      </c>
      <c r="E330" s="150" t="s">
        <v>44</v>
      </c>
      <c r="F330" s="151" t="s">
        <v>8</v>
      </c>
      <c r="H330" s="152">
        <v>12</v>
      </c>
      <c r="I330" s="153"/>
      <c r="L330" s="149"/>
      <c r="M330" s="154"/>
      <c r="T330" s="155"/>
      <c r="AT330" s="150" t="s">
        <v>182</v>
      </c>
      <c r="AU330" s="150" t="s">
        <v>21</v>
      </c>
      <c r="AV330" s="12" t="s">
        <v>21</v>
      </c>
      <c r="AW330" s="12" t="s">
        <v>42</v>
      </c>
      <c r="AX330" s="12" t="s">
        <v>90</v>
      </c>
      <c r="AY330" s="150" t="s">
        <v>168</v>
      </c>
    </row>
    <row r="331" spans="2:65" s="1" customFormat="1" ht="16.5" customHeight="1">
      <c r="B331" s="33"/>
      <c r="C331" s="176" t="s">
        <v>938</v>
      </c>
      <c r="D331" s="176" t="s">
        <v>386</v>
      </c>
      <c r="E331" s="177" t="s">
        <v>939</v>
      </c>
      <c r="F331" s="178" t="s">
        <v>940</v>
      </c>
      <c r="G331" s="179" t="s">
        <v>430</v>
      </c>
      <c r="H331" s="180">
        <v>12.12</v>
      </c>
      <c r="I331" s="181"/>
      <c r="J331" s="182">
        <f>ROUND(I331*H331,2)</f>
        <v>0</v>
      </c>
      <c r="K331" s="178" t="s">
        <v>254</v>
      </c>
      <c r="L331" s="183"/>
      <c r="M331" s="184" t="s">
        <v>44</v>
      </c>
      <c r="N331" s="185" t="s">
        <v>53</v>
      </c>
      <c r="P331" s="141">
        <f>O331*H331</f>
        <v>0</v>
      </c>
      <c r="Q331" s="141">
        <v>3.5999999999999999E-3</v>
      </c>
      <c r="R331" s="141">
        <f>Q331*H331</f>
        <v>4.3631999999999997E-2</v>
      </c>
      <c r="S331" s="141">
        <v>0</v>
      </c>
      <c r="T331" s="142">
        <f>S331*H331</f>
        <v>0</v>
      </c>
      <c r="AR331" s="143" t="s">
        <v>204</v>
      </c>
      <c r="AT331" s="143" t="s">
        <v>386</v>
      </c>
      <c r="AU331" s="143" t="s">
        <v>21</v>
      </c>
      <c r="AY331" s="17" t="s">
        <v>168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7" t="s">
        <v>90</v>
      </c>
      <c r="BK331" s="144">
        <f>ROUND(I331*H331,2)</f>
        <v>0</v>
      </c>
      <c r="BL331" s="17" t="s">
        <v>187</v>
      </c>
      <c r="BM331" s="143" t="s">
        <v>941</v>
      </c>
    </row>
    <row r="332" spans="2:65" s="12" customFormat="1" ht="10.199999999999999">
      <c r="B332" s="149"/>
      <c r="D332" s="145" t="s">
        <v>182</v>
      </c>
      <c r="E332" s="150" t="s">
        <v>44</v>
      </c>
      <c r="F332" s="151" t="s">
        <v>546</v>
      </c>
      <c r="H332" s="152">
        <v>12.12</v>
      </c>
      <c r="I332" s="153"/>
      <c r="L332" s="149"/>
      <c r="M332" s="154"/>
      <c r="T332" s="155"/>
      <c r="AT332" s="150" t="s">
        <v>182</v>
      </c>
      <c r="AU332" s="150" t="s">
        <v>21</v>
      </c>
      <c r="AV332" s="12" t="s">
        <v>21</v>
      </c>
      <c r="AW332" s="12" t="s">
        <v>42</v>
      </c>
      <c r="AX332" s="12" t="s">
        <v>90</v>
      </c>
      <c r="AY332" s="150" t="s">
        <v>168</v>
      </c>
    </row>
    <row r="333" spans="2:65" s="1" customFormat="1" ht="16.5" customHeight="1">
      <c r="B333" s="33"/>
      <c r="C333" s="132" t="s">
        <v>942</v>
      </c>
      <c r="D333" s="132" t="s">
        <v>171</v>
      </c>
      <c r="E333" s="133" t="s">
        <v>943</v>
      </c>
      <c r="F333" s="134" t="s">
        <v>944</v>
      </c>
      <c r="G333" s="135" t="s">
        <v>267</v>
      </c>
      <c r="H333" s="136">
        <v>19.5</v>
      </c>
      <c r="I333" s="137"/>
      <c r="J333" s="138">
        <f>ROUND(I333*H333,2)</f>
        <v>0</v>
      </c>
      <c r="K333" s="134" t="s">
        <v>254</v>
      </c>
      <c r="L333" s="33"/>
      <c r="M333" s="139" t="s">
        <v>44</v>
      </c>
      <c r="N333" s="140" t="s">
        <v>53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187</v>
      </c>
      <c r="AT333" s="143" t="s">
        <v>171</v>
      </c>
      <c r="AU333" s="143" t="s">
        <v>21</v>
      </c>
      <c r="AY333" s="17" t="s">
        <v>168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7" t="s">
        <v>90</v>
      </c>
      <c r="BK333" s="144">
        <f>ROUND(I333*H333,2)</f>
        <v>0</v>
      </c>
      <c r="BL333" s="17" t="s">
        <v>187</v>
      </c>
      <c r="BM333" s="143" t="s">
        <v>945</v>
      </c>
    </row>
    <row r="334" spans="2:65" s="1" customFormat="1" ht="10.199999999999999">
      <c r="B334" s="33"/>
      <c r="D334" s="160" t="s">
        <v>256</v>
      </c>
      <c r="F334" s="161" t="s">
        <v>946</v>
      </c>
      <c r="I334" s="147"/>
      <c r="L334" s="33"/>
      <c r="M334" s="148"/>
      <c r="T334" s="54"/>
      <c r="AT334" s="17" t="s">
        <v>256</v>
      </c>
      <c r="AU334" s="17" t="s">
        <v>21</v>
      </c>
    </row>
    <row r="335" spans="2:65" s="12" customFormat="1" ht="10.199999999999999">
      <c r="B335" s="149"/>
      <c r="D335" s="145" t="s">
        <v>182</v>
      </c>
      <c r="E335" s="150" t="s">
        <v>44</v>
      </c>
      <c r="F335" s="151" t="s">
        <v>947</v>
      </c>
      <c r="H335" s="152">
        <v>19.5</v>
      </c>
      <c r="I335" s="153"/>
      <c r="L335" s="149"/>
      <c r="M335" s="154"/>
      <c r="T335" s="155"/>
      <c r="AT335" s="150" t="s">
        <v>182</v>
      </c>
      <c r="AU335" s="150" t="s">
        <v>21</v>
      </c>
      <c r="AV335" s="12" t="s">
        <v>21</v>
      </c>
      <c r="AW335" s="12" t="s">
        <v>42</v>
      </c>
      <c r="AX335" s="12" t="s">
        <v>90</v>
      </c>
      <c r="AY335" s="150" t="s">
        <v>168</v>
      </c>
    </row>
    <row r="336" spans="2:65" s="1" customFormat="1" ht="16.5" customHeight="1">
      <c r="B336" s="33"/>
      <c r="C336" s="132" t="s">
        <v>948</v>
      </c>
      <c r="D336" s="132" t="s">
        <v>171</v>
      </c>
      <c r="E336" s="133" t="s">
        <v>949</v>
      </c>
      <c r="F336" s="134" t="s">
        <v>950</v>
      </c>
      <c r="G336" s="135" t="s">
        <v>267</v>
      </c>
      <c r="H336" s="136">
        <v>19.5</v>
      </c>
      <c r="I336" s="137"/>
      <c r="J336" s="138">
        <f>ROUND(I336*H336,2)</f>
        <v>0</v>
      </c>
      <c r="K336" s="134" t="s">
        <v>254</v>
      </c>
      <c r="L336" s="33"/>
      <c r="M336" s="139" t="s">
        <v>44</v>
      </c>
      <c r="N336" s="140" t="s">
        <v>53</v>
      </c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143" t="s">
        <v>187</v>
      </c>
      <c r="AT336" s="143" t="s">
        <v>171</v>
      </c>
      <c r="AU336" s="143" t="s">
        <v>21</v>
      </c>
      <c r="AY336" s="17" t="s">
        <v>168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90</v>
      </c>
      <c r="BK336" s="144">
        <f>ROUND(I336*H336,2)</f>
        <v>0</v>
      </c>
      <c r="BL336" s="17" t="s">
        <v>187</v>
      </c>
      <c r="BM336" s="143" t="s">
        <v>951</v>
      </c>
    </row>
    <row r="337" spans="2:65" s="1" customFormat="1" ht="10.199999999999999">
      <c r="B337" s="33"/>
      <c r="D337" s="160" t="s">
        <v>256</v>
      </c>
      <c r="F337" s="161" t="s">
        <v>952</v>
      </c>
      <c r="I337" s="147"/>
      <c r="L337" s="33"/>
      <c r="M337" s="148"/>
      <c r="T337" s="54"/>
      <c r="AT337" s="17" t="s">
        <v>256</v>
      </c>
      <c r="AU337" s="17" t="s">
        <v>21</v>
      </c>
    </row>
    <row r="338" spans="2:65" s="12" customFormat="1" ht="10.199999999999999">
      <c r="B338" s="149"/>
      <c r="D338" s="145" t="s">
        <v>182</v>
      </c>
      <c r="E338" s="150" t="s">
        <v>44</v>
      </c>
      <c r="F338" s="151" t="s">
        <v>947</v>
      </c>
      <c r="H338" s="152">
        <v>19.5</v>
      </c>
      <c r="I338" s="153"/>
      <c r="L338" s="149"/>
      <c r="M338" s="154"/>
      <c r="T338" s="155"/>
      <c r="AT338" s="150" t="s">
        <v>182</v>
      </c>
      <c r="AU338" s="150" t="s">
        <v>21</v>
      </c>
      <c r="AV338" s="12" t="s">
        <v>21</v>
      </c>
      <c r="AW338" s="12" t="s">
        <v>42</v>
      </c>
      <c r="AX338" s="12" t="s">
        <v>90</v>
      </c>
      <c r="AY338" s="150" t="s">
        <v>168</v>
      </c>
    </row>
    <row r="339" spans="2:65" s="1" customFormat="1" ht="16.5" customHeight="1">
      <c r="B339" s="33"/>
      <c r="C339" s="132" t="s">
        <v>953</v>
      </c>
      <c r="D339" s="132" t="s">
        <v>171</v>
      </c>
      <c r="E339" s="133" t="s">
        <v>954</v>
      </c>
      <c r="F339" s="134" t="s">
        <v>955</v>
      </c>
      <c r="G339" s="135" t="s">
        <v>267</v>
      </c>
      <c r="H339" s="136">
        <v>87</v>
      </c>
      <c r="I339" s="137"/>
      <c r="J339" s="138">
        <f>ROUND(I339*H339,2)</f>
        <v>0</v>
      </c>
      <c r="K339" s="134" t="s">
        <v>254</v>
      </c>
      <c r="L339" s="33"/>
      <c r="M339" s="139" t="s">
        <v>44</v>
      </c>
      <c r="N339" s="140" t="s">
        <v>53</v>
      </c>
      <c r="P339" s="141">
        <f>O339*H339</f>
        <v>0</v>
      </c>
      <c r="Q339" s="141">
        <v>0</v>
      </c>
      <c r="R339" s="141">
        <f>Q339*H339</f>
        <v>0</v>
      </c>
      <c r="S339" s="141">
        <v>0</v>
      </c>
      <c r="T339" s="142">
        <f>S339*H339</f>
        <v>0</v>
      </c>
      <c r="AR339" s="143" t="s">
        <v>187</v>
      </c>
      <c r="AT339" s="143" t="s">
        <v>171</v>
      </c>
      <c r="AU339" s="143" t="s">
        <v>21</v>
      </c>
      <c r="AY339" s="17" t="s">
        <v>168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90</v>
      </c>
      <c r="BK339" s="144">
        <f>ROUND(I339*H339,2)</f>
        <v>0</v>
      </c>
      <c r="BL339" s="17" t="s">
        <v>187</v>
      </c>
      <c r="BM339" s="143" t="s">
        <v>956</v>
      </c>
    </row>
    <row r="340" spans="2:65" s="1" customFormat="1" ht="10.199999999999999">
      <c r="B340" s="33"/>
      <c r="D340" s="160" t="s">
        <v>256</v>
      </c>
      <c r="F340" s="161" t="s">
        <v>957</v>
      </c>
      <c r="I340" s="147"/>
      <c r="L340" s="33"/>
      <c r="M340" s="148"/>
      <c r="T340" s="54"/>
      <c r="AT340" s="17" t="s">
        <v>256</v>
      </c>
      <c r="AU340" s="17" t="s">
        <v>21</v>
      </c>
    </row>
    <row r="341" spans="2:65" s="12" customFormat="1" ht="10.199999999999999">
      <c r="B341" s="149"/>
      <c r="D341" s="145" t="s">
        <v>182</v>
      </c>
      <c r="E341" s="150" t="s">
        <v>44</v>
      </c>
      <c r="F341" s="151" t="s">
        <v>958</v>
      </c>
      <c r="H341" s="152">
        <v>87</v>
      </c>
      <c r="I341" s="153"/>
      <c r="L341" s="149"/>
      <c r="M341" s="154"/>
      <c r="T341" s="155"/>
      <c r="AT341" s="150" t="s">
        <v>182</v>
      </c>
      <c r="AU341" s="150" t="s">
        <v>21</v>
      </c>
      <c r="AV341" s="12" t="s">
        <v>21</v>
      </c>
      <c r="AW341" s="12" t="s">
        <v>42</v>
      </c>
      <c r="AX341" s="12" t="s">
        <v>90</v>
      </c>
      <c r="AY341" s="150" t="s">
        <v>168</v>
      </c>
    </row>
    <row r="342" spans="2:65" s="1" customFormat="1" ht="16.5" customHeight="1">
      <c r="B342" s="33"/>
      <c r="C342" s="132" t="s">
        <v>959</v>
      </c>
      <c r="D342" s="132" t="s">
        <v>171</v>
      </c>
      <c r="E342" s="133" t="s">
        <v>960</v>
      </c>
      <c r="F342" s="134" t="s">
        <v>961</v>
      </c>
      <c r="G342" s="135" t="s">
        <v>267</v>
      </c>
      <c r="H342" s="136">
        <v>87</v>
      </c>
      <c r="I342" s="137"/>
      <c r="J342" s="138">
        <f>ROUND(I342*H342,2)</f>
        <v>0</v>
      </c>
      <c r="K342" s="134" t="s">
        <v>254</v>
      </c>
      <c r="L342" s="33"/>
      <c r="M342" s="139" t="s">
        <v>44</v>
      </c>
      <c r="N342" s="140" t="s">
        <v>53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187</v>
      </c>
      <c r="AT342" s="143" t="s">
        <v>171</v>
      </c>
      <c r="AU342" s="143" t="s">
        <v>21</v>
      </c>
      <c r="AY342" s="17" t="s">
        <v>168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90</v>
      </c>
      <c r="BK342" s="144">
        <f>ROUND(I342*H342,2)</f>
        <v>0</v>
      </c>
      <c r="BL342" s="17" t="s">
        <v>187</v>
      </c>
      <c r="BM342" s="143" t="s">
        <v>962</v>
      </c>
    </row>
    <row r="343" spans="2:65" s="1" customFormat="1" ht="10.199999999999999">
      <c r="B343" s="33"/>
      <c r="D343" s="160" t="s">
        <v>256</v>
      </c>
      <c r="F343" s="161" t="s">
        <v>963</v>
      </c>
      <c r="I343" s="147"/>
      <c r="L343" s="33"/>
      <c r="M343" s="148"/>
      <c r="T343" s="54"/>
      <c r="AT343" s="17" t="s">
        <v>256</v>
      </c>
      <c r="AU343" s="17" t="s">
        <v>21</v>
      </c>
    </row>
    <row r="344" spans="2:65" s="12" customFormat="1" ht="10.199999999999999">
      <c r="B344" s="149"/>
      <c r="D344" s="145" t="s">
        <v>182</v>
      </c>
      <c r="E344" s="150" t="s">
        <v>44</v>
      </c>
      <c r="F344" s="151" t="s">
        <v>958</v>
      </c>
      <c r="H344" s="152">
        <v>87</v>
      </c>
      <c r="I344" s="153"/>
      <c r="L344" s="149"/>
      <c r="M344" s="154"/>
      <c r="T344" s="155"/>
      <c r="AT344" s="150" t="s">
        <v>182</v>
      </c>
      <c r="AU344" s="150" t="s">
        <v>21</v>
      </c>
      <c r="AV344" s="12" t="s">
        <v>21</v>
      </c>
      <c r="AW344" s="12" t="s">
        <v>42</v>
      </c>
      <c r="AX344" s="12" t="s">
        <v>90</v>
      </c>
      <c r="AY344" s="150" t="s">
        <v>168</v>
      </c>
    </row>
    <row r="345" spans="2:65" s="1" customFormat="1" ht="16.5" customHeight="1">
      <c r="B345" s="33"/>
      <c r="C345" s="132" t="s">
        <v>964</v>
      </c>
      <c r="D345" s="132" t="s">
        <v>171</v>
      </c>
      <c r="E345" s="133" t="s">
        <v>965</v>
      </c>
      <c r="F345" s="134" t="s">
        <v>966</v>
      </c>
      <c r="G345" s="135" t="s">
        <v>430</v>
      </c>
      <c r="H345" s="136">
        <v>1</v>
      </c>
      <c r="I345" s="137"/>
      <c r="J345" s="138">
        <f>ROUND(I345*H345,2)</f>
        <v>0</v>
      </c>
      <c r="K345" s="134" t="s">
        <v>254</v>
      </c>
      <c r="L345" s="33"/>
      <c r="M345" s="139" t="s">
        <v>44</v>
      </c>
      <c r="N345" s="140" t="s">
        <v>53</v>
      </c>
      <c r="P345" s="141">
        <f>O345*H345</f>
        <v>0</v>
      </c>
      <c r="Q345" s="141">
        <v>0.45937</v>
      </c>
      <c r="R345" s="141">
        <f>Q345*H345</f>
        <v>0.45937</v>
      </c>
      <c r="S345" s="141">
        <v>0</v>
      </c>
      <c r="T345" s="142">
        <f>S345*H345</f>
        <v>0</v>
      </c>
      <c r="AR345" s="143" t="s">
        <v>187</v>
      </c>
      <c r="AT345" s="143" t="s">
        <v>171</v>
      </c>
      <c r="AU345" s="143" t="s">
        <v>21</v>
      </c>
      <c r="AY345" s="17" t="s">
        <v>168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7" t="s">
        <v>90</v>
      </c>
      <c r="BK345" s="144">
        <f>ROUND(I345*H345,2)</f>
        <v>0</v>
      </c>
      <c r="BL345" s="17" t="s">
        <v>187</v>
      </c>
      <c r="BM345" s="143" t="s">
        <v>967</v>
      </c>
    </row>
    <row r="346" spans="2:65" s="1" customFormat="1" ht="10.199999999999999">
      <c r="B346" s="33"/>
      <c r="D346" s="160" t="s">
        <v>256</v>
      </c>
      <c r="F346" s="161" t="s">
        <v>968</v>
      </c>
      <c r="I346" s="147"/>
      <c r="L346" s="33"/>
      <c r="M346" s="148"/>
      <c r="T346" s="54"/>
      <c r="AT346" s="17" t="s">
        <v>256</v>
      </c>
      <c r="AU346" s="17" t="s">
        <v>21</v>
      </c>
    </row>
    <row r="347" spans="2:65" s="12" customFormat="1" ht="10.199999999999999">
      <c r="B347" s="149"/>
      <c r="D347" s="145" t="s">
        <v>182</v>
      </c>
      <c r="E347" s="150" t="s">
        <v>44</v>
      </c>
      <c r="F347" s="151" t="s">
        <v>90</v>
      </c>
      <c r="H347" s="152">
        <v>1</v>
      </c>
      <c r="I347" s="153"/>
      <c r="L347" s="149"/>
      <c r="M347" s="154"/>
      <c r="T347" s="155"/>
      <c r="AT347" s="150" t="s">
        <v>182</v>
      </c>
      <c r="AU347" s="150" t="s">
        <v>21</v>
      </c>
      <c r="AV347" s="12" t="s">
        <v>21</v>
      </c>
      <c r="AW347" s="12" t="s">
        <v>42</v>
      </c>
      <c r="AX347" s="12" t="s">
        <v>90</v>
      </c>
      <c r="AY347" s="150" t="s">
        <v>168</v>
      </c>
    </row>
    <row r="348" spans="2:65" s="1" customFormat="1" ht="16.5" customHeight="1">
      <c r="B348" s="33"/>
      <c r="C348" s="132" t="s">
        <v>969</v>
      </c>
      <c r="D348" s="132" t="s">
        <v>171</v>
      </c>
      <c r="E348" s="133" t="s">
        <v>970</v>
      </c>
      <c r="F348" s="134" t="s">
        <v>971</v>
      </c>
      <c r="G348" s="135" t="s">
        <v>430</v>
      </c>
      <c r="H348" s="136">
        <v>17</v>
      </c>
      <c r="I348" s="137"/>
      <c r="J348" s="138">
        <f>ROUND(I348*H348,2)</f>
        <v>0</v>
      </c>
      <c r="K348" s="134" t="s">
        <v>254</v>
      </c>
      <c r="L348" s="33"/>
      <c r="M348" s="139" t="s">
        <v>44</v>
      </c>
      <c r="N348" s="140" t="s">
        <v>53</v>
      </c>
      <c r="P348" s="141">
        <f>O348*H348</f>
        <v>0</v>
      </c>
      <c r="Q348" s="141">
        <v>0.04</v>
      </c>
      <c r="R348" s="141">
        <f>Q348*H348</f>
        <v>0.68</v>
      </c>
      <c r="S348" s="141">
        <v>0</v>
      </c>
      <c r="T348" s="142">
        <f>S348*H348</f>
        <v>0</v>
      </c>
      <c r="AR348" s="143" t="s">
        <v>187</v>
      </c>
      <c r="AT348" s="143" t="s">
        <v>171</v>
      </c>
      <c r="AU348" s="143" t="s">
        <v>21</v>
      </c>
      <c r="AY348" s="17" t="s">
        <v>168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7" t="s">
        <v>90</v>
      </c>
      <c r="BK348" s="144">
        <f>ROUND(I348*H348,2)</f>
        <v>0</v>
      </c>
      <c r="BL348" s="17" t="s">
        <v>187</v>
      </c>
      <c r="BM348" s="143" t="s">
        <v>972</v>
      </c>
    </row>
    <row r="349" spans="2:65" s="1" customFormat="1" ht="10.199999999999999">
      <c r="B349" s="33"/>
      <c r="D349" s="160" t="s">
        <v>256</v>
      </c>
      <c r="F349" s="161" t="s">
        <v>973</v>
      </c>
      <c r="I349" s="147"/>
      <c r="L349" s="33"/>
      <c r="M349" s="148"/>
      <c r="T349" s="54"/>
      <c r="AT349" s="17" t="s">
        <v>256</v>
      </c>
      <c r="AU349" s="17" t="s">
        <v>21</v>
      </c>
    </row>
    <row r="350" spans="2:65" s="12" customFormat="1" ht="10.199999999999999">
      <c r="B350" s="149"/>
      <c r="D350" s="145" t="s">
        <v>182</v>
      </c>
      <c r="E350" s="150" t="s">
        <v>44</v>
      </c>
      <c r="F350" s="151" t="s">
        <v>974</v>
      </c>
      <c r="H350" s="152">
        <v>17</v>
      </c>
      <c r="I350" s="153"/>
      <c r="L350" s="149"/>
      <c r="M350" s="154"/>
      <c r="T350" s="155"/>
      <c r="AT350" s="150" t="s">
        <v>182</v>
      </c>
      <c r="AU350" s="150" t="s">
        <v>21</v>
      </c>
      <c r="AV350" s="12" t="s">
        <v>21</v>
      </c>
      <c r="AW350" s="12" t="s">
        <v>42</v>
      </c>
      <c r="AX350" s="12" t="s">
        <v>90</v>
      </c>
      <c r="AY350" s="150" t="s">
        <v>168</v>
      </c>
    </row>
    <row r="351" spans="2:65" s="1" customFormat="1" ht="16.5" customHeight="1">
      <c r="B351" s="33"/>
      <c r="C351" s="176" t="s">
        <v>975</v>
      </c>
      <c r="D351" s="176" t="s">
        <v>386</v>
      </c>
      <c r="E351" s="177" t="s">
        <v>976</v>
      </c>
      <c r="F351" s="178" t="s">
        <v>977</v>
      </c>
      <c r="G351" s="179" t="s">
        <v>430</v>
      </c>
      <c r="H351" s="180">
        <v>17</v>
      </c>
      <c r="I351" s="181"/>
      <c r="J351" s="182">
        <f>ROUND(I351*H351,2)</f>
        <v>0</v>
      </c>
      <c r="K351" s="178" t="s">
        <v>254</v>
      </c>
      <c r="L351" s="183"/>
      <c r="M351" s="184" t="s">
        <v>44</v>
      </c>
      <c r="N351" s="185" t="s">
        <v>53</v>
      </c>
      <c r="P351" s="141">
        <f>O351*H351</f>
        <v>0</v>
      </c>
      <c r="Q351" s="141">
        <v>1.3299999999999999E-2</v>
      </c>
      <c r="R351" s="141">
        <f>Q351*H351</f>
        <v>0.2261</v>
      </c>
      <c r="S351" s="141">
        <v>0</v>
      </c>
      <c r="T351" s="142">
        <f>S351*H351</f>
        <v>0</v>
      </c>
      <c r="AR351" s="143" t="s">
        <v>204</v>
      </c>
      <c r="AT351" s="143" t="s">
        <v>386</v>
      </c>
      <c r="AU351" s="143" t="s">
        <v>21</v>
      </c>
      <c r="AY351" s="17" t="s">
        <v>168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7" t="s">
        <v>90</v>
      </c>
      <c r="BK351" s="144">
        <f>ROUND(I351*H351,2)</f>
        <v>0</v>
      </c>
      <c r="BL351" s="17" t="s">
        <v>187</v>
      </c>
      <c r="BM351" s="143" t="s">
        <v>978</v>
      </c>
    </row>
    <row r="352" spans="2:65" s="12" customFormat="1" ht="10.199999999999999">
      <c r="B352" s="149"/>
      <c r="D352" s="145" t="s">
        <v>182</v>
      </c>
      <c r="E352" s="150" t="s">
        <v>44</v>
      </c>
      <c r="F352" s="151" t="s">
        <v>974</v>
      </c>
      <c r="H352" s="152">
        <v>17</v>
      </c>
      <c r="I352" s="153"/>
      <c r="L352" s="149"/>
      <c r="M352" s="154"/>
      <c r="T352" s="155"/>
      <c r="AT352" s="150" t="s">
        <v>182</v>
      </c>
      <c r="AU352" s="150" t="s">
        <v>21</v>
      </c>
      <c r="AV352" s="12" t="s">
        <v>21</v>
      </c>
      <c r="AW352" s="12" t="s">
        <v>42</v>
      </c>
      <c r="AX352" s="12" t="s">
        <v>90</v>
      </c>
      <c r="AY352" s="150" t="s">
        <v>168</v>
      </c>
    </row>
    <row r="353" spans="2:65" s="1" customFormat="1" ht="16.5" customHeight="1">
      <c r="B353" s="33"/>
      <c r="C353" s="176" t="s">
        <v>979</v>
      </c>
      <c r="D353" s="176" t="s">
        <v>386</v>
      </c>
      <c r="E353" s="177" t="s">
        <v>980</v>
      </c>
      <c r="F353" s="178" t="s">
        <v>981</v>
      </c>
      <c r="G353" s="179" t="s">
        <v>430</v>
      </c>
      <c r="H353" s="180">
        <v>17</v>
      </c>
      <c r="I353" s="181"/>
      <c r="J353" s="182">
        <f>ROUND(I353*H353,2)</f>
        <v>0</v>
      </c>
      <c r="K353" s="178" t="s">
        <v>254</v>
      </c>
      <c r="L353" s="183"/>
      <c r="M353" s="184" t="s">
        <v>44</v>
      </c>
      <c r="N353" s="185" t="s">
        <v>53</v>
      </c>
      <c r="P353" s="141">
        <f>O353*H353</f>
        <v>0</v>
      </c>
      <c r="Q353" s="141">
        <v>2.9999999999999997E-4</v>
      </c>
      <c r="R353" s="141">
        <f>Q353*H353</f>
        <v>5.0999999999999995E-3</v>
      </c>
      <c r="S353" s="141">
        <v>0</v>
      </c>
      <c r="T353" s="142">
        <f>S353*H353</f>
        <v>0</v>
      </c>
      <c r="AR353" s="143" t="s">
        <v>204</v>
      </c>
      <c r="AT353" s="143" t="s">
        <v>386</v>
      </c>
      <c r="AU353" s="143" t="s">
        <v>21</v>
      </c>
      <c r="AY353" s="17" t="s">
        <v>168</v>
      </c>
      <c r="BE353" s="144">
        <f>IF(N353="základní",J353,0)</f>
        <v>0</v>
      </c>
      <c r="BF353" s="144">
        <f>IF(N353="snížená",J353,0)</f>
        <v>0</v>
      </c>
      <c r="BG353" s="144">
        <f>IF(N353="zákl. přenesená",J353,0)</f>
        <v>0</v>
      </c>
      <c r="BH353" s="144">
        <f>IF(N353="sníž. přenesená",J353,0)</f>
        <v>0</v>
      </c>
      <c r="BI353" s="144">
        <f>IF(N353="nulová",J353,0)</f>
        <v>0</v>
      </c>
      <c r="BJ353" s="17" t="s">
        <v>90</v>
      </c>
      <c r="BK353" s="144">
        <f>ROUND(I353*H353,2)</f>
        <v>0</v>
      </c>
      <c r="BL353" s="17" t="s">
        <v>187</v>
      </c>
      <c r="BM353" s="143" t="s">
        <v>982</v>
      </c>
    </row>
    <row r="354" spans="2:65" s="12" customFormat="1" ht="10.199999999999999">
      <c r="B354" s="149"/>
      <c r="D354" s="145" t="s">
        <v>182</v>
      </c>
      <c r="E354" s="150" t="s">
        <v>44</v>
      </c>
      <c r="F354" s="151" t="s">
        <v>974</v>
      </c>
      <c r="H354" s="152">
        <v>17</v>
      </c>
      <c r="I354" s="153"/>
      <c r="L354" s="149"/>
      <c r="M354" s="154"/>
      <c r="T354" s="155"/>
      <c r="AT354" s="150" t="s">
        <v>182</v>
      </c>
      <c r="AU354" s="150" t="s">
        <v>21</v>
      </c>
      <c r="AV354" s="12" t="s">
        <v>21</v>
      </c>
      <c r="AW354" s="12" t="s">
        <v>42</v>
      </c>
      <c r="AX354" s="12" t="s">
        <v>90</v>
      </c>
      <c r="AY354" s="150" t="s">
        <v>168</v>
      </c>
    </row>
    <row r="355" spans="2:65" s="1" customFormat="1" ht="16.5" customHeight="1">
      <c r="B355" s="33"/>
      <c r="C355" s="132" t="s">
        <v>983</v>
      </c>
      <c r="D355" s="132" t="s">
        <v>171</v>
      </c>
      <c r="E355" s="133" t="s">
        <v>984</v>
      </c>
      <c r="F355" s="134" t="s">
        <v>985</v>
      </c>
      <c r="G355" s="135" t="s">
        <v>430</v>
      </c>
      <c r="H355" s="136">
        <v>1</v>
      </c>
      <c r="I355" s="137"/>
      <c r="J355" s="138">
        <f>ROUND(I355*H355,2)</f>
        <v>0</v>
      </c>
      <c r="K355" s="134" t="s">
        <v>254</v>
      </c>
      <c r="L355" s="33"/>
      <c r="M355" s="139" t="s">
        <v>44</v>
      </c>
      <c r="N355" s="140" t="s">
        <v>53</v>
      </c>
      <c r="P355" s="141">
        <f>O355*H355</f>
        <v>0</v>
      </c>
      <c r="Q355" s="141">
        <v>0.05</v>
      </c>
      <c r="R355" s="141">
        <f>Q355*H355</f>
        <v>0.05</v>
      </c>
      <c r="S355" s="141">
        <v>0</v>
      </c>
      <c r="T355" s="142">
        <f>S355*H355</f>
        <v>0</v>
      </c>
      <c r="AR355" s="143" t="s">
        <v>187</v>
      </c>
      <c r="AT355" s="143" t="s">
        <v>171</v>
      </c>
      <c r="AU355" s="143" t="s">
        <v>21</v>
      </c>
      <c r="AY355" s="17" t="s">
        <v>168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90</v>
      </c>
      <c r="BK355" s="144">
        <f>ROUND(I355*H355,2)</f>
        <v>0</v>
      </c>
      <c r="BL355" s="17" t="s">
        <v>187</v>
      </c>
      <c r="BM355" s="143" t="s">
        <v>986</v>
      </c>
    </row>
    <row r="356" spans="2:65" s="1" customFormat="1" ht="10.199999999999999">
      <c r="B356" s="33"/>
      <c r="D356" s="160" t="s">
        <v>256</v>
      </c>
      <c r="F356" s="161" t="s">
        <v>987</v>
      </c>
      <c r="I356" s="147"/>
      <c r="L356" s="33"/>
      <c r="M356" s="148"/>
      <c r="T356" s="54"/>
      <c r="AT356" s="17" t="s">
        <v>256</v>
      </c>
      <c r="AU356" s="17" t="s">
        <v>21</v>
      </c>
    </row>
    <row r="357" spans="2:65" s="12" customFormat="1" ht="10.199999999999999">
      <c r="B357" s="149"/>
      <c r="D357" s="145" t="s">
        <v>182</v>
      </c>
      <c r="E357" s="150" t="s">
        <v>44</v>
      </c>
      <c r="F357" s="151" t="s">
        <v>90</v>
      </c>
      <c r="H357" s="152">
        <v>1</v>
      </c>
      <c r="I357" s="153"/>
      <c r="L357" s="149"/>
      <c r="M357" s="154"/>
      <c r="T357" s="155"/>
      <c r="AT357" s="150" t="s">
        <v>182</v>
      </c>
      <c r="AU357" s="150" t="s">
        <v>21</v>
      </c>
      <c r="AV357" s="12" t="s">
        <v>21</v>
      </c>
      <c r="AW357" s="12" t="s">
        <v>42</v>
      </c>
      <c r="AX357" s="12" t="s">
        <v>90</v>
      </c>
      <c r="AY357" s="150" t="s">
        <v>168</v>
      </c>
    </row>
    <row r="358" spans="2:65" s="1" customFormat="1" ht="16.5" customHeight="1">
      <c r="B358" s="33"/>
      <c r="C358" s="176" t="s">
        <v>988</v>
      </c>
      <c r="D358" s="176" t="s">
        <v>386</v>
      </c>
      <c r="E358" s="177" t="s">
        <v>989</v>
      </c>
      <c r="F358" s="178" t="s">
        <v>990</v>
      </c>
      <c r="G358" s="179" t="s">
        <v>430</v>
      </c>
      <c r="H358" s="180">
        <v>1</v>
      </c>
      <c r="I358" s="181"/>
      <c r="J358" s="182">
        <f>ROUND(I358*H358,2)</f>
        <v>0</v>
      </c>
      <c r="K358" s="178" t="s">
        <v>254</v>
      </c>
      <c r="L358" s="183"/>
      <c r="M358" s="184" t="s">
        <v>44</v>
      </c>
      <c r="N358" s="185" t="s">
        <v>53</v>
      </c>
      <c r="P358" s="141">
        <f>O358*H358</f>
        <v>0</v>
      </c>
      <c r="Q358" s="141">
        <v>2.9499999999999998E-2</v>
      </c>
      <c r="R358" s="141">
        <f>Q358*H358</f>
        <v>2.9499999999999998E-2</v>
      </c>
      <c r="S358" s="141">
        <v>0</v>
      </c>
      <c r="T358" s="142">
        <f>S358*H358</f>
        <v>0</v>
      </c>
      <c r="AR358" s="143" t="s">
        <v>204</v>
      </c>
      <c r="AT358" s="143" t="s">
        <v>386</v>
      </c>
      <c r="AU358" s="143" t="s">
        <v>21</v>
      </c>
      <c r="AY358" s="17" t="s">
        <v>168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90</v>
      </c>
      <c r="BK358" s="144">
        <f>ROUND(I358*H358,2)</f>
        <v>0</v>
      </c>
      <c r="BL358" s="17" t="s">
        <v>187</v>
      </c>
      <c r="BM358" s="143" t="s">
        <v>991</v>
      </c>
    </row>
    <row r="359" spans="2:65" s="12" customFormat="1" ht="10.199999999999999">
      <c r="B359" s="149"/>
      <c r="D359" s="145" t="s">
        <v>182</v>
      </c>
      <c r="E359" s="150" t="s">
        <v>44</v>
      </c>
      <c r="F359" s="151" t="s">
        <v>90</v>
      </c>
      <c r="H359" s="152">
        <v>1</v>
      </c>
      <c r="I359" s="153"/>
      <c r="L359" s="149"/>
      <c r="M359" s="154"/>
      <c r="T359" s="155"/>
      <c r="AT359" s="150" t="s">
        <v>182</v>
      </c>
      <c r="AU359" s="150" t="s">
        <v>21</v>
      </c>
      <c r="AV359" s="12" t="s">
        <v>21</v>
      </c>
      <c r="AW359" s="12" t="s">
        <v>42</v>
      </c>
      <c r="AX359" s="12" t="s">
        <v>90</v>
      </c>
      <c r="AY359" s="150" t="s">
        <v>168</v>
      </c>
    </row>
    <row r="360" spans="2:65" s="1" customFormat="1" ht="16.5" customHeight="1">
      <c r="B360" s="33"/>
      <c r="C360" s="176" t="s">
        <v>992</v>
      </c>
      <c r="D360" s="176" t="s">
        <v>386</v>
      </c>
      <c r="E360" s="177" t="s">
        <v>993</v>
      </c>
      <c r="F360" s="178" t="s">
        <v>994</v>
      </c>
      <c r="G360" s="179" t="s">
        <v>430</v>
      </c>
      <c r="H360" s="180">
        <v>1</v>
      </c>
      <c r="I360" s="181"/>
      <c r="J360" s="182">
        <f>ROUND(I360*H360,2)</f>
        <v>0</v>
      </c>
      <c r="K360" s="178" t="s">
        <v>254</v>
      </c>
      <c r="L360" s="183"/>
      <c r="M360" s="184" t="s">
        <v>44</v>
      </c>
      <c r="N360" s="185" t="s">
        <v>53</v>
      </c>
      <c r="P360" s="141">
        <f>O360*H360</f>
        <v>0</v>
      </c>
      <c r="Q360" s="141">
        <v>2.5000000000000001E-3</v>
      </c>
      <c r="R360" s="141">
        <f>Q360*H360</f>
        <v>2.5000000000000001E-3</v>
      </c>
      <c r="S360" s="141">
        <v>0</v>
      </c>
      <c r="T360" s="142">
        <f>S360*H360</f>
        <v>0</v>
      </c>
      <c r="AR360" s="143" t="s">
        <v>204</v>
      </c>
      <c r="AT360" s="143" t="s">
        <v>386</v>
      </c>
      <c r="AU360" s="143" t="s">
        <v>21</v>
      </c>
      <c r="AY360" s="17" t="s">
        <v>168</v>
      </c>
      <c r="BE360" s="144">
        <f>IF(N360="základní",J360,0)</f>
        <v>0</v>
      </c>
      <c r="BF360" s="144">
        <f>IF(N360="snížená",J360,0)</f>
        <v>0</v>
      </c>
      <c r="BG360" s="144">
        <f>IF(N360="zákl. přenesená",J360,0)</f>
        <v>0</v>
      </c>
      <c r="BH360" s="144">
        <f>IF(N360="sníž. přenesená",J360,0)</f>
        <v>0</v>
      </c>
      <c r="BI360" s="144">
        <f>IF(N360="nulová",J360,0)</f>
        <v>0</v>
      </c>
      <c r="BJ360" s="17" t="s">
        <v>90</v>
      </c>
      <c r="BK360" s="144">
        <f>ROUND(I360*H360,2)</f>
        <v>0</v>
      </c>
      <c r="BL360" s="17" t="s">
        <v>187</v>
      </c>
      <c r="BM360" s="143" t="s">
        <v>995</v>
      </c>
    </row>
    <row r="361" spans="2:65" s="12" customFormat="1" ht="10.199999999999999">
      <c r="B361" s="149"/>
      <c r="D361" s="145" t="s">
        <v>182</v>
      </c>
      <c r="E361" s="150" t="s">
        <v>44</v>
      </c>
      <c r="F361" s="151" t="s">
        <v>90</v>
      </c>
      <c r="H361" s="152">
        <v>1</v>
      </c>
      <c r="I361" s="153"/>
      <c r="L361" s="149"/>
      <c r="M361" s="154"/>
      <c r="T361" s="155"/>
      <c r="AT361" s="150" t="s">
        <v>182</v>
      </c>
      <c r="AU361" s="150" t="s">
        <v>21</v>
      </c>
      <c r="AV361" s="12" t="s">
        <v>21</v>
      </c>
      <c r="AW361" s="12" t="s">
        <v>42</v>
      </c>
      <c r="AX361" s="12" t="s">
        <v>90</v>
      </c>
      <c r="AY361" s="150" t="s">
        <v>168</v>
      </c>
    </row>
    <row r="362" spans="2:65" s="1" customFormat="1" ht="16.5" customHeight="1">
      <c r="B362" s="33"/>
      <c r="C362" s="132" t="s">
        <v>996</v>
      </c>
      <c r="D362" s="132" t="s">
        <v>171</v>
      </c>
      <c r="E362" s="133" t="s">
        <v>997</v>
      </c>
      <c r="F362" s="134" t="s">
        <v>998</v>
      </c>
      <c r="G362" s="135" t="s">
        <v>267</v>
      </c>
      <c r="H362" s="136">
        <v>106.5</v>
      </c>
      <c r="I362" s="137"/>
      <c r="J362" s="138">
        <f>ROUND(I362*H362,2)</f>
        <v>0</v>
      </c>
      <c r="K362" s="134" t="s">
        <v>254</v>
      </c>
      <c r="L362" s="33"/>
      <c r="M362" s="139" t="s">
        <v>44</v>
      </c>
      <c r="N362" s="140" t="s">
        <v>53</v>
      </c>
      <c r="P362" s="141">
        <f>O362*H362</f>
        <v>0</v>
      </c>
      <c r="Q362" s="141">
        <v>1.9000000000000001E-4</v>
      </c>
      <c r="R362" s="141">
        <f>Q362*H362</f>
        <v>2.0235E-2</v>
      </c>
      <c r="S362" s="141">
        <v>0</v>
      </c>
      <c r="T362" s="142">
        <f>S362*H362</f>
        <v>0</v>
      </c>
      <c r="AR362" s="143" t="s">
        <v>187</v>
      </c>
      <c r="AT362" s="143" t="s">
        <v>171</v>
      </c>
      <c r="AU362" s="143" t="s">
        <v>21</v>
      </c>
      <c r="AY362" s="17" t="s">
        <v>168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7" t="s">
        <v>90</v>
      </c>
      <c r="BK362" s="144">
        <f>ROUND(I362*H362,2)</f>
        <v>0</v>
      </c>
      <c r="BL362" s="17" t="s">
        <v>187</v>
      </c>
      <c r="BM362" s="143" t="s">
        <v>999</v>
      </c>
    </row>
    <row r="363" spans="2:65" s="1" customFormat="1" ht="10.199999999999999">
      <c r="B363" s="33"/>
      <c r="D363" s="160" t="s">
        <v>256</v>
      </c>
      <c r="F363" s="161" t="s">
        <v>1000</v>
      </c>
      <c r="I363" s="147"/>
      <c r="L363" s="33"/>
      <c r="M363" s="148"/>
      <c r="T363" s="54"/>
      <c r="AT363" s="17" t="s">
        <v>256</v>
      </c>
      <c r="AU363" s="17" t="s">
        <v>21</v>
      </c>
    </row>
    <row r="364" spans="2:65" s="1" customFormat="1" ht="19.2">
      <c r="B364" s="33"/>
      <c r="D364" s="145" t="s">
        <v>177</v>
      </c>
      <c r="F364" s="146" t="s">
        <v>1001</v>
      </c>
      <c r="I364" s="147"/>
      <c r="L364" s="33"/>
      <c r="M364" s="148"/>
      <c r="T364" s="54"/>
      <c r="AT364" s="17" t="s">
        <v>177</v>
      </c>
      <c r="AU364" s="17" t="s">
        <v>21</v>
      </c>
    </row>
    <row r="365" spans="2:65" s="12" customFormat="1" ht="10.199999999999999">
      <c r="B365" s="149"/>
      <c r="D365" s="145" t="s">
        <v>182</v>
      </c>
      <c r="E365" s="150" t="s">
        <v>44</v>
      </c>
      <c r="F365" s="151" t="s">
        <v>1002</v>
      </c>
      <c r="H365" s="152">
        <v>106.5</v>
      </c>
      <c r="I365" s="153"/>
      <c r="L365" s="149"/>
      <c r="M365" s="154"/>
      <c r="T365" s="155"/>
      <c r="AT365" s="150" t="s">
        <v>182</v>
      </c>
      <c r="AU365" s="150" t="s">
        <v>21</v>
      </c>
      <c r="AV365" s="12" t="s">
        <v>21</v>
      </c>
      <c r="AW365" s="12" t="s">
        <v>42</v>
      </c>
      <c r="AX365" s="12" t="s">
        <v>90</v>
      </c>
      <c r="AY365" s="150" t="s">
        <v>168</v>
      </c>
    </row>
    <row r="366" spans="2:65" s="1" customFormat="1" ht="16.5" customHeight="1">
      <c r="B366" s="33"/>
      <c r="C366" s="176" t="s">
        <v>1003</v>
      </c>
      <c r="D366" s="176" t="s">
        <v>386</v>
      </c>
      <c r="E366" s="177" t="s">
        <v>1004</v>
      </c>
      <c r="F366" s="178" t="s">
        <v>1005</v>
      </c>
      <c r="G366" s="179" t="s">
        <v>430</v>
      </c>
      <c r="H366" s="180">
        <v>2</v>
      </c>
      <c r="I366" s="181"/>
      <c r="J366" s="182">
        <f>ROUND(I366*H366,2)</f>
        <v>0</v>
      </c>
      <c r="K366" s="178" t="s">
        <v>44</v>
      </c>
      <c r="L366" s="183"/>
      <c r="M366" s="184" t="s">
        <v>44</v>
      </c>
      <c r="N366" s="185" t="s">
        <v>53</v>
      </c>
      <c r="P366" s="141">
        <f>O366*H366</f>
        <v>0</v>
      </c>
      <c r="Q366" s="141">
        <v>0</v>
      </c>
      <c r="R366" s="141">
        <f>Q366*H366</f>
        <v>0</v>
      </c>
      <c r="S366" s="141">
        <v>0</v>
      </c>
      <c r="T366" s="142">
        <f>S366*H366</f>
        <v>0</v>
      </c>
      <c r="AR366" s="143" t="s">
        <v>204</v>
      </c>
      <c r="AT366" s="143" t="s">
        <v>386</v>
      </c>
      <c r="AU366" s="143" t="s">
        <v>21</v>
      </c>
      <c r="AY366" s="17" t="s">
        <v>168</v>
      </c>
      <c r="BE366" s="144">
        <f>IF(N366="základní",J366,0)</f>
        <v>0</v>
      </c>
      <c r="BF366" s="144">
        <f>IF(N366="snížená",J366,0)</f>
        <v>0</v>
      </c>
      <c r="BG366" s="144">
        <f>IF(N366="zákl. přenesená",J366,0)</f>
        <v>0</v>
      </c>
      <c r="BH366" s="144">
        <f>IF(N366="sníž. přenesená",J366,0)</f>
        <v>0</v>
      </c>
      <c r="BI366" s="144">
        <f>IF(N366="nulová",J366,0)</f>
        <v>0</v>
      </c>
      <c r="BJ366" s="17" t="s">
        <v>90</v>
      </c>
      <c r="BK366" s="144">
        <f>ROUND(I366*H366,2)</f>
        <v>0</v>
      </c>
      <c r="BL366" s="17" t="s">
        <v>187</v>
      </c>
      <c r="BM366" s="143" t="s">
        <v>1006</v>
      </c>
    </row>
    <row r="367" spans="2:65" s="12" customFormat="1" ht="10.199999999999999">
      <c r="B367" s="149"/>
      <c r="D367" s="145" t="s">
        <v>182</v>
      </c>
      <c r="E367" s="150" t="s">
        <v>44</v>
      </c>
      <c r="F367" s="151" t="s">
        <v>21</v>
      </c>
      <c r="H367" s="152">
        <v>2</v>
      </c>
      <c r="I367" s="153"/>
      <c r="L367" s="149"/>
      <c r="M367" s="154"/>
      <c r="T367" s="155"/>
      <c r="AT367" s="150" t="s">
        <v>182</v>
      </c>
      <c r="AU367" s="150" t="s">
        <v>21</v>
      </c>
      <c r="AV367" s="12" t="s">
        <v>21</v>
      </c>
      <c r="AW367" s="12" t="s">
        <v>42</v>
      </c>
      <c r="AX367" s="12" t="s">
        <v>90</v>
      </c>
      <c r="AY367" s="150" t="s">
        <v>168</v>
      </c>
    </row>
    <row r="368" spans="2:65" s="1" customFormat="1" ht="16.5" customHeight="1">
      <c r="B368" s="33"/>
      <c r="C368" s="132" t="s">
        <v>856</v>
      </c>
      <c r="D368" s="132" t="s">
        <v>171</v>
      </c>
      <c r="E368" s="133" t="s">
        <v>1007</v>
      </c>
      <c r="F368" s="134" t="s">
        <v>1008</v>
      </c>
      <c r="G368" s="135" t="s">
        <v>267</v>
      </c>
      <c r="H368" s="136">
        <v>106.5</v>
      </c>
      <c r="I368" s="137"/>
      <c r="J368" s="138">
        <f>ROUND(I368*H368,2)</f>
        <v>0</v>
      </c>
      <c r="K368" s="134" t="s">
        <v>254</v>
      </c>
      <c r="L368" s="33"/>
      <c r="M368" s="139" t="s">
        <v>44</v>
      </c>
      <c r="N368" s="140" t="s">
        <v>53</v>
      </c>
      <c r="P368" s="141">
        <f>O368*H368</f>
        <v>0</v>
      </c>
      <c r="Q368" s="141">
        <v>9.0000000000000006E-5</v>
      </c>
      <c r="R368" s="141">
        <f>Q368*H368</f>
        <v>9.5849999999999998E-3</v>
      </c>
      <c r="S368" s="141">
        <v>0</v>
      </c>
      <c r="T368" s="142">
        <f>S368*H368</f>
        <v>0</v>
      </c>
      <c r="AR368" s="143" t="s">
        <v>187</v>
      </c>
      <c r="AT368" s="143" t="s">
        <v>171</v>
      </c>
      <c r="AU368" s="143" t="s">
        <v>21</v>
      </c>
      <c r="AY368" s="17" t="s">
        <v>168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7" t="s">
        <v>90</v>
      </c>
      <c r="BK368" s="144">
        <f>ROUND(I368*H368,2)</f>
        <v>0</v>
      </c>
      <c r="BL368" s="17" t="s">
        <v>187</v>
      </c>
      <c r="BM368" s="143" t="s">
        <v>1009</v>
      </c>
    </row>
    <row r="369" spans="2:65" s="1" customFormat="1" ht="10.199999999999999">
      <c r="B369" s="33"/>
      <c r="D369" s="160" t="s">
        <v>256</v>
      </c>
      <c r="F369" s="161" t="s">
        <v>1010</v>
      </c>
      <c r="I369" s="147"/>
      <c r="L369" s="33"/>
      <c r="M369" s="148"/>
      <c r="T369" s="54"/>
      <c r="AT369" s="17" t="s">
        <v>256</v>
      </c>
      <c r="AU369" s="17" t="s">
        <v>21</v>
      </c>
    </row>
    <row r="370" spans="2:65" s="12" customFormat="1" ht="10.199999999999999">
      <c r="B370" s="149"/>
      <c r="D370" s="145" t="s">
        <v>182</v>
      </c>
      <c r="E370" s="150" t="s">
        <v>44</v>
      </c>
      <c r="F370" s="151" t="s">
        <v>1002</v>
      </c>
      <c r="H370" s="152">
        <v>106.5</v>
      </c>
      <c r="I370" s="153"/>
      <c r="L370" s="149"/>
      <c r="M370" s="154"/>
      <c r="T370" s="155"/>
      <c r="AT370" s="150" t="s">
        <v>182</v>
      </c>
      <c r="AU370" s="150" t="s">
        <v>21</v>
      </c>
      <c r="AV370" s="12" t="s">
        <v>21</v>
      </c>
      <c r="AW370" s="12" t="s">
        <v>42</v>
      </c>
      <c r="AX370" s="12" t="s">
        <v>90</v>
      </c>
      <c r="AY370" s="150" t="s">
        <v>168</v>
      </c>
    </row>
    <row r="371" spans="2:65" s="1" customFormat="1" ht="37.799999999999997" customHeight="1">
      <c r="B371" s="33"/>
      <c r="C371" s="132" t="s">
        <v>1011</v>
      </c>
      <c r="D371" s="132" t="s">
        <v>171</v>
      </c>
      <c r="E371" s="133" t="s">
        <v>1012</v>
      </c>
      <c r="F371" s="134" t="s">
        <v>1013</v>
      </c>
      <c r="G371" s="135" t="s">
        <v>1014</v>
      </c>
      <c r="H371" s="136">
        <v>1</v>
      </c>
      <c r="I371" s="137"/>
      <c r="J371" s="138">
        <f>ROUND(I371*H371,2)</f>
        <v>0</v>
      </c>
      <c r="K371" s="134" t="s">
        <v>44</v>
      </c>
      <c r="L371" s="33"/>
      <c r="M371" s="139" t="s">
        <v>44</v>
      </c>
      <c r="N371" s="140" t="s">
        <v>53</v>
      </c>
      <c r="P371" s="141">
        <f>O371*H371</f>
        <v>0</v>
      </c>
      <c r="Q371" s="141">
        <v>0</v>
      </c>
      <c r="R371" s="141">
        <f>Q371*H371</f>
        <v>0</v>
      </c>
      <c r="S371" s="141">
        <v>0</v>
      </c>
      <c r="T371" s="142">
        <f>S371*H371</f>
        <v>0</v>
      </c>
      <c r="AR371" s="143" t="s">
        <v>187</v>
      </c>
      <c r="AT371" s="143" t="s">
        <v>171</v>
      </c>
      <c r="AU371" s="143" t="s">
        <v>21</v>
      </c>
      <c r="AY371" s="17" t="s">
        <v>168</v>
      </c>
      <c r="BE371" s="144">
        <f>IF(N371="základní",J371,0)</f>
        <v>0</v>
      </c>
      <c r="BF371" s="144">
        <f>IF(N371="snížená",J371,0)</f>
        <v>0</v>
      </c>
      <c r="BG371" s="144">
        <f>IF(N371="zákl. přenesená",J371,0)</f>
        <v>0</v>
      </c>
      <c r="BH371" s="144">
        <f>IF(N371="sníž. přenesená",J371,0)</f>
        <v>0</v>
      </c>
      <c r="BI371" s="144">
        <f>IF(N371="nulová",J371,0)</f>
        <v>0</v>
      </c>
      <c r="BJ371" s="17" t="s">
        <v>90</v>
      </c>
      <c r="BK371" s="144">
        <f>ROUND(I371*H371,2)</f>
        <v>0</v>
      </c>
      <c r="BL371" s="17" t="s">
        <v>187</v>
      </c>
      <c r="BM371" s="143" t="s">
        <v>1015</v>
      </c>
    </row>
    <row r="372" spans="2:65" s="12" customFormat="1" ht="10.199999999999999">
      <c r="B372" s="149"/>
      <c r="D372" s="145" t="s">
        <v>182</v>
      </c>
      <c r="E372" s="150" t="s">
        <v>44</v>
      </c>
      <c r="F372" s="151" t="s">
        <v>90</v>
      </c>
      <c r="H372" s="152">
        <v>1</v>
      </c>
      <c r="I372" s="153"/>
      <c r="L372" s="149"/>
      <c r="M372" s="154"/>
      <c r="T372" s="155"/>
      <c r="AT372" s="150" t="s">
        <v>182</v>
      </c>
      <c r="AU372" s="150" t="s">
        <v>21</v>
      </c>
      <c r="AV372" s="12" t="s">
        <v>21</v>
      </c>
      <c r="AW372" s="12" t="s">
        <v>42</v>
      </c>
      <c r="AX372" s="12" t="s">
        <v>90</v>
      </c>
      <c r="AY372" s="150" t="s">
        <v>168</v>
      </c>
    </row>
    <row r="373" spans="2:65" s="1" customFormat="1" ht="16.5" customHeight="1">
      <c r="B373" s="33"/>
      <c r="C373" s="132" t="s">
        <v>1016</v>
      </c>
      <c r="D373" s="132" t="s">
        <v>171</v>
      </c>
      <c r="E373" s="133" t="s">
        <v>1017</v>
      </c>
      <c r="F373" s="134" t="s">
        <v>1018</v>
      </c>
      <c r="G373" s="135" t="s">
        <v>430</v>
      </c>
      <c r="H373" s="136">
        <v>1</v>
      </c>
      <c r="I373" s="137"/>
      <c r="J373" s="138">
        <f>ROUND(I373*H373,2)</f>
        <v>0</v>
      </c>
      <c r="K373" s="134" t="s">
        <v>44</v>
      </c>
      <c r="L373" s="33"/>
      <c r="M373" s="139" t="s">
        <v>44</v>
      </c>
      <c r="N373" s="140" t="s">
        <v>53</v>
      </c>
      <c r="P373" s="141">
        <f>O373*H373</f>
        <v>0</v>
      </c>
      <c r="Q373" s="141">
        <v>0</v>
      </c>
      <c r="R373" s="141">
        <f>Q373*H373</f>
        <v>0</v>
      </c>
      <c r="S373" s="141">
        <v>0</v>
      </c>
      <c r="T373" s="142">
        <f>S373*H373</f>
        <v>0</v>
      </c>
      <c r="AR373" s="143" t="s">
        <v>187</v>
      </c>
      <c r="AT373" s="143" t="s">
        <v>171</v>
      </c>
      <c r="AU373" s="143" t="s">
        <v>21</v>
      </c>
      <c r="AY373" s="17" t="s">
        <v>168</v>
      </c>
      <c r="BE373" s="144">
        <f>IF(N373="základní",J373,0)</f>
        <v>0</v>
      </c>
      <c r="BF373" s="144">
        <f>IF(N373="snížená",J373,0)</f>
        <v>0</v>
      </c>
      <c r="BG373" s="144">
        <f>IF(N373="zákl. přenesená",J373,0)</f>
        <v>0</v>
      </c>
      <c r="BH373" s="144">
        <f>IF(N373="sníž. přenesená",J373,0)</f>
        <v>0</v>
      </c>
      <c r="BI373" s="144">
        <f>IF(N373="nulová",J373,0)</f>
        <v>0</v>
      </c>
      <c r="BJ373" s="17" t="s">
        <v>90</v>
      </c>
      <c r="BK373" s="144">
        <f>ROUND(I373*H373,2)</f>
        <v>0</v>
      </c>
      <c r="BL373" s="17" t="s">
        <v>187</v>
      </c>
      <c r="BM373" s="143" t="s">
        <v>1019</v>
      </c>
    </row>
    <row r="374" spans="2:65" s="12" customFormat="1" ht="10.199999999999999">
      <c r="B374" s="149"/>
      <c r="D374" s="145" t="s">
        <v>182</v>
      </c>
      <c r="E374" s="150" t="s">
        <v>44</v>
      </c>
      <c r="F374" s="151" t="s">
        <v>90</v>
      </c>
      <c r="H374" s="152">
        <v>1</v>
      </c>
      <c r="I374" s="153"/>
      <c r="L374" s="149"/>
      <c r="M374" s="154"/>
      <c r="T374" s="155"/>
      <c r="AT374" s="150" t="s">
        <v>182</v>
      </c>
      <c r="AU374" s="150" t="s">
        <v>21</v>
      </c>
      <c r="AV374" s="12" t="s">
        <v>21</v>
      </c>
      <c r="AW374" s="12" t="s">
        <v>42</v>
      </c>
      <c r="AX374" s="12" t="s">
        <v>90</v>
      </c>
      <c r="AY374" s="150" t="s">
        <v>168</v>
      </c>
    </row>
    <row r="375" spans="2:65" s="11" customFormat="1" ht="22.8" customHeight="1">
      <c r="B375" s="120"/>
      <c r="D375" s="121" t="s">
        <v>81</v>
      </c>
      <c r="E375" s="130" t="s">
        <v>208</v>
      </c>
      <c r="F375" s="130" t="s">
        <v>583</v>
      </c>
      <c r="I375" s="123"/>
      <c r="J375" s="131">
        <f>BK375</f>
        <v>0</v>
      </c>
      <c r="L375" s="120"/>
      <c r="M375" s="125"/>
      <c r="P375" s="126">
        <f>SUM(P376:P385)</f>
        <v>0</v>
      </c>
      <c r="R375" s="126">
        <f>SUM(R376:R385)</f>
        <v>0.81661550000000005</v>
      </c>
      <c r="T375" s="127">
        <f>SUM(T376:T385)</f>
        <v>0</v>
      </c>
      <c r="AR375" s="121" t="s">
        <v>90</v>
      </c>
      <c r="AT375" s="128" t="s">
        <v>81</v>
      </c>
      <c r="AU375" s="128" t="s">
        <v>90</v>
      </c>
      <c r="AY375" s="121" t="s">
        <v>168</v>
      </c>
      <c r="BK375" s="129">
        <f>SUM(BK376:BK385)</f>
        <v>0</v>
      </c>
    </row>
    <row r="376" spans="2:65" s="1" customFormat="1" ht="33" customHeight="1">
      <c r="B376" s="33"/>
      <c r="C376" s="132" t="s">
        <v>1020</v>
      </c>
      <c r="D376" s="132" t="s">
        <v>171</v>
      </c>
      <c r="E376" s="133" t="s">
        <v>1021</v>
      </c>
      <c r="F376" s="134" t="s">
        <v>1022</v>
      </c>
      <c r="G376" s="135" t="s">
        <v>267</v>
      </c>
      <c r="H376" s="136">
        <v>9.5</v>
      </c>
      <c r="I376" s="137"/>
      <c r="J376" s="138">
        <f>ROUND(I376*H376,2)</f>
        <v>0</v>
      </c>
      <c r="K376" s="134" t="s">
        <v>254</v>
      </c>
      <c r="L376" s="33"/>
      <c r="M376" s="139" t="s">
        <v>44</v>
      </c>
      <c r="N376" s="140" t="s">
        <v>53</v>
      </c>
      <c r="P376" s="141">
        <f>O376*H376</f>
        <v>0</v>
      </c>
      <c r="Q376" s="141">
        <v>6.0999999999999997E-4</v>
      </c>
      <c r="R376" s="141">
        <f>Q376*H376</f>
        <v>5.7949999999999998E-3</v>
      </c>
      <c r="S376" s="141">
        <v>0</v>
      </c>
      <c r="T376" s="142">
        <f>S376*H376</f>
        <v>0</v>
      </c>
      <c r="AR376" s="143" t="s">
        <v>187</v>
      </c>
      <c r="AT376" s="143" t="s">
        <v>171</v>
      </c>
      <c r="AU376" s="143" t="s">
        <v>21</v>
      </c>
      <c r="AY376" s="17" t="s">
        <v>168</v>
      </c>
      <c r="BE376" s="144">
        <f>IF(N376="základní",J376,0)</f>
        <v>0</v>
      </c>
      <c r="BF376" s="144">
        <f>IF(N376="snížená",J376,0)</f>
        <v>0</v>
      </c>
      <c r="BG376" s="144">
        <f>IF(N376="zákl. přenesená",J376,0)</f>
        <v>0</v>
      </c>
      <c r="BH376" s="144">
        <f>IF(N376="sníž. přenesená",J376,0)</f>
        <v>0</v>
      </c>
      <c r="BI376" s="144">
        <f>IF(N376="nulová",J376,0)</f>
        <v>0</v>
      </c>
      <c r="BJ376" s="17" t="s">
        <v>90</v>
      </c>
      <c r="BK376" s="144">
        <f>ROUND(I376*H376,2)</f>
        <v>0</v>
      </c>
      <c r="BL376" s="17" t="s">
        <v>187</v>
      </c>
      <c r="BM376" s="143" t="s">
        <v>1023</v>
      </c>
    </row>
    <row r="377" spans="2:65" s="1" customFormat="1" ht="10.199999999999999">
      <c r="B377" s="33"/>
      <c r="D377" s="160" t="s">
        <v>256</v>
      </c>
      <c r="F377" s="161" t="s">
        <v>1024</v>
      </c>
      <c r="I377" s="147"/>
      <c r="L377" s="33"/>
      <c r="M377" s="148"/>
      <c r="T377" s="54"/>
      <c r="AT377" s="17" t="s">
        <v>256</v>
      </c>
      <c r="AU377" s="17" t="s">
        <v>21</v>
      </c>
    </row>
    <row r="378" spans="2:65" s="12" customFormat="1" ht="10.199999999999999">
      <c r="B378" s="149"/>
      <c r="D378" s="145" t="s">
        <v>182</v>
      </c>
      <c r="E378" s="150" t="s">
        <v>44</v>
      </c>
      <c r="F378" s="151" t="s">
        <v>1025</v>
      </c>
      <c r="H378" s="152">
        <v>9.5</v>
      </c>
      <c r="I378" s="153"/>
      <c r="L378" s="149"/>
      <c r="M378" s="154"/>
      <c r="T378" s="155"/>
      <c r="AT378" s="150" t="s">
        <v>182</v>
      </c>
      <c r="AU378" s="150" t="s">
        <v>21</v>
      </c>
      <c r="AV378" s="12" t="s">
        <v>21</v>
      </c>
      <c r="AW378" s="12" t="s">
        <v>42</v>
      </c>
      <c r="AX378" s="12" t="s">
        <v>90</v>
      </c>
      <c r="AY378" s="150" t="s">
        <v>168</v>
      </c>
    </row>
    <row r="379" spans="2:65" s="1" customFormat="1" ht="16.5" customHeight="1">
      <c r="B379" s="33"/>
      <c r="C379" s="132" t="s">
        <v>1026</v>
      </c>
      <c r="D379" s="132" t="s">
        <v>171</v>
      </c>
      <c r="E379" s="133" t="s">
        <v>1027</v>
      </c>
      <c r="F379" s="134" t="s">
        <v>1028</v>
      </c>
      <c r="G379" s="135" t="s">
        <v>267</v>
      </c>
      <c r="H379" s="136">
        <v>9.5</v>
      </c>
      <c r="I379" s="137"/>
      <c r="J379" s="138">
        <f>ROUND(I379*H379,2)</f>
        <v>0</v>
      </c>
      <c r="K379" s="134" t="s">
        <v>254</v>
      </c>
      <c r="L379" s="33"/>
      <c r="M379" s="139" t="s">
        <v>44</v>
      </c>
      <c r="N379" s="140" t="s">
        <v>53</v>
      </c>
      <c r="P379" s="141">
        <f>O379*H379</f>
        <v>0</v>
      </c>
      <c r="Q379" s="141">
        <v>0</v>
      </c>
      <c r="R379" s="141">
        <f>Q379*H379</f>
        <v>0</v>
      </c>
      <c r="S379" s="141">
        <v>0</v>
      </c>
      <c r="T379" s="142">
        <f>S379*H379</f>
        <v>0</v>
      </c>
      <c r="AR379" s="143" t="s">
        <v>187</v>
      </c>
      <c r="AT379" s="143" t="s">
        <v>171</v>
      </c>
      <c r="AU379" s="143" t="s">
        <v>21</v>
      </c>
      <c r="AY379" s="17" t="s">
        <v>168</v>
      </c>
      <c r="BE379" s="144">
        <f>IF(N379="základní",J379,0)</f>
        <v>0</v>
      </c>
      <c r="BF379" s="144">
        <f>IF(N379="snížená",J379,0)</f>
        <v>0</v>
      </c>
      <c r="BG379" s="144">
        <f>IF(N379="zákl. přenesená",J379,0)</f>
        <v>0</v>
      </c>
      <c r="BH379" s="144">
        <f>IF(N379="sníž. přenesená",J379,0)</f>
        <v>0</v>
      </c>
      <c r="BI379" s="144">
        <f>IF(N379="nulová",J379,0)</f>
        <v>0</v>
      </c>
      <c r="BJ379" s="17" t="s">
        <v>90</v>
      </c>
      <c r="BK379" s="144">
        <f>ROUND(I379*H379,2)</f>
        <v>0</v>
      </c>
      <c r="BL379" s="17" t="s">
        <v>187</v>
      </c>
      <c r="BM379" s="143" t="s">
        <v>1029</v>
      </c>
    </row>
    <row r="380" spans="2:65" s="1" customFormat="1" ht="10.199999999999999">
      <c r="B380" s="33"/>
      <c r="D380" s="160" t="s">
        <v>256</v>
      </c>
      <c r="F380" s="161" t="s">
        <v>1030</v>
      </c>
      <c r="I380" s="147"/>
      <c r="L380" s="33"/>
      <c r="M380" s="148"/>
      <c r="T380" s="54"/>
      <c r="AT380" s="17" t="s">
        <v>256</v>
      </c>
      <c r="AU380" s="17" t="s">
        <v>21</v>
      </c>
    </row>
    <row r="381" spans="2:65" s="12" customFormat="1" ht="10.199999999999999">
      <c r="B381" s="149"/>
      <c r="D381" s="145" t="s">
        <v>182</v>
      </c>
      <c r="E381" s="150" t="s">
        <v>44</v>
      </c>
      <c r="F381" s="151" t="s">
        <v>1025</v>
      </c>
      <c r="H381" s="152">
        <v>9.5</v>
      </c>
      <c r="I381" s="153"/>
      <c r="L381" s="149"/>
      <c r="M381" s="154"/>
      <c r="T381" s="155"/>
      <c r="AT381" s="150" t="s">
        <v>182</v>
      </c>
      <c r="AU381" s="150" t="s">
        <v>21</v>
      </c>
      <c r="AV381" s="12" t="s">
        <v>21</v>
      </c>
      <c r="AW381" s="12" t="s">
        <v>42</v>
      </c>
      <c r="AX381" s="12" t="s">
        <v>90</v>
      </c>
      <c r="AY381" s="150" t="s">
        <v>168</v>
      </c>
    </row>
    <row r="382" spans="2:65" s="1" customFormat="1" ht="24.15" customHeight="1">
      <c r="B382" s="33"/>
      <c r="C382" s="132" t="s">
        <v>958</v>
      </c>
      <c r="D382" s="132" t="s">
        <v>171</v>
      </c>
      <c r="E382" s="133" t="s">
        <v>1031</v>
      </c>
      <c r="F382" s="134" t="s">
        <v>1032</v>
      </c>
      <c r="G382" s="135" t="s">
        <v>225</v>
      </c>
      <c r="H382" s="136">
        <v>0.53</v>
      </c>
      <c r="I382" s="137"/>
      <c r="J382" s="138">
        <f>ROUND(I382*H382,2)</f>
        <v>0</v>
      </c>
      <c r="K382" s="134" t="s">
        <v>254</v>
      </c>
      <c r="L382" s="33"/>
      <c r="M382" s="139" t="s">
        <v>44</v>
      </c>
      <c r="N382" s="140" t="s">
        <v>53</v>
      </c>
      <c r="P382" s="141">
        <f>O382*H382</f>
        <v>0</v>
      </c>
      <c r="Q382" s="141">
        <v>1.5298499999999999</v>
      </c>
      <c r="R382" s="141">
        <f>Q382*H382</f>
        <v>0.81082050000000006</v>
      </c>
      <c r="S382" s="141">
        <v>0</v>
      </c>
      <c r="T382" s="142">
        <f>S382*H382</f>
        <v>0</v>
      </c>
      <c r="AR382" s="143" t="s">
        <v>187</v>
      </c>
      <c r="AT382" s="143" t="s">
        <v>171</v>
      </c>
      <c r="AU382" s="143" t="s">
        <v>21</v>
      </c>
      <c r="AY382" s="17" t="s">
        <v>168</v>
      </c>
      <c r="BE382" s="144">
        <f>IF(N382="základní",J382,0)</f>
        <v>0</v>
      </c>
      <c r="BF382" s="144">
        <f>IF(N382="snížená",J382,0)</f>
        <v>0</v>
      </c>
      <c r="BG382" s="144">
        <f>IF(N382="zákl. přenesená",J382,0)</f>
        <v>0</v>
      </c>
      <c r="BH382" s="144">
        <f>IF(N382="sníž. přenesená",J382,0)</f>
        <v>0</v>
      </c>
      <c r="BI382" s="144">
        <f>IF(N382="nulová",J382,0)</f>
        <v>0</v>
      </c>
      <c r="BJ382" s="17" t="s">
        <v>90</v>
      </c>
      <c r="BK382" s="144">
        <f>ROUND(I382*H382,2)</f>
        <v>0</v>
      </c>
      <c r="BL382" s="17" t="s">
        <v>187</v>
      </c>
      <c r="BM382" s="143" t="s">
        <v>1033</v>
      </c>
    </row>
    <row r="383" spans="2:65" s="1" customFormat="1" ht="10.199999999999999">
      <c r="B383" s="33"/>
      <c r="D383" s="160" t="s">
        <v>256</v>
      </c>
      <c r="F383" s="161" t="s">
        <v>1034</v>
      </c>
      <c r="I383" s="147"/>
      <c r="L383" s="33"/>
      <c r="M383" s="148"/>
      <c r="T383" s="54"/>
      <c r="AT383" s="17" t="s">
        <v>256</v>
      </c>
      <c r="AU383" s="17" t="s">
        <v>21</v>
      </c>
    </row>
    <row r="384" spans="2:65" s="1" customFormat="1" ht="19.2">
      <c r="B384" s="33"/>
      <c r="D384" s="145" t="s">
        <v>177</v>
      </c>
      <c r="F384" s="146" t="s">
        <v>1035</v>
      </c>
      <c r="I384" s="147"/>
      <c r="L384" s="33"/>
      <c r="M384" s="148"/>
      <c r="T384" s="54"/>
      <c r="AT384" s="17" t="s">
        <v>177</v>
      </c>
      <c r="AU384" s="17" t="s">
        <v>21</v>
      </c>
    </row>
    <row r="385" spans="2:65" s="12" customFormat="1" ht="10.199999999999999">
      <c r="B385" s="149"/>
      <c r="D385" s="145" t="s">
        <v>182</v>
      </c>
      <c r="E385" s="150" t="s">
        <v>44</v>
      </c>
      <c r="F385" s="151" t="s">
        <v>1036</v>
      </c>
      <c r="H385" s="152">
        <v>0.53</v>
      </c>
      <c r="I385" s="153"/>
      <c r="L385" s="149"/>
      <c r="M385" s="154"/>
      <c r="T385" s="155"/>
      <c r="AT385" s="150" t="s">
        <v>182</v>
      </c>
      <c r="AU385" s="150" t="s">
        <v>21</v>
      </c>
      <c r="AV385" s="12" t="s">
        <v>21</v>
      </c>
      <c r="AW385" s="12" t="s">
        <v>42</v>
      </c>
      <c r="AX385" s="12" t="s">
        <v>90</v>
      </c>
      <c r="AY385" s="150" t="s">
        <v>168</v>
      </c>
    </row>
    <row r="386" spans="2:65" s="11" customFormat="1" ht="22.8" customHeight="1">
      <c r="B386" s="120"/>
      <c r="D386" s="121" t="s">
        <v>81</v>
      </c>
      <c r="E386" s="130" t="s">
        <v>594</v>
      </c>
      <c r="F386" s="130" t="s">
        <v>595</v>
      </c>
      <c r="I386" s="123"/>
      <c r="J386" s="131">
        <f>BK386</f>
        <v>0</v>
      </c>
      <c r="L386" s="120"/>
      <c r="M386" s="125"/>
      <c r="P386" s="126">
        <f>SUM(P387:P417)</f>
        <v>0</v>
      </c>
      <c r="R386" s="126">
        <f>SUM(R387:R417)</f>
        <v>0</v>
      </c>
      <c r="T386" s="127">
        <f>SUM(T387:T417)</f>
        <v>0</v>
      </c>
      <c r="AR386" s="121" t="s">
        <v>90</v>
      </c>
      <c r="AT386" s="128" t="s">
        <v>81</v>
      </c>
      <c r="AU386" s="128" t="s">
        <v>90</v>
      </c>
      <c r="AY386" s="121" t="s">
        <v>168</v>
      </c>
      <c r="BK386" s="129">
        <f>SUM(BK387:BK417)</f>
        <v>0</v>
      </c>
    </row>
    <row r="387" spans="2:65" s="1" customFormat="1" ht="21.75" customHeight="1">
      <c r="B387" s="33"/>
      <c r="C387" s="132" t="s">
        <v>1037</v>
      </c>
      <c r="D387" s="132" t="s">
        <v>171</v>
      </c>
      <c r="E387" s="133" t="s">
        <v>696</v>
      </c>
      <c r="F387" s="134" t="s">
        <v>697</v>
      </c>
      <c r="G387" s="135" t="s">
        <v>365</v>
      </c>
      <c r="H387" s="136">
        <v>0.20499999999999999</v>
      </c>
      <c r="I387" s="137"/>
      <c r="J387" s="138">
        <f>ROUND(I387*H387,2)</f>
        <v>0</v>
      </c>
      <c r="K387" s="134" t="s">
        <v>254</v>
      </c>
      <c r="L387" s="33"/>
      <c r="M387" s="139" t="s">
        <v>44</v>
      </c>
      <c r="N387" s="140" t="s">
        <v>53</v>
      </c>
      <c r="P387" s="141">
        <f>O387*H387</f>
        <v>0</v>
      </c>
      <c r="Q387" s="141">
        <v>0</v>
      </c>
      <c r="R387" s="141">
        <f>Q387*H387</f>
        <v>0</v>
      </c>
      <c r="S387" s="141">
        <v>0</v>
      </c>
      <c r="T387" s="142">
        <f>S387*H387</f>
        <v>0</v>
      </c>
      <c r="AR387" s="143" t="s">
        <v>187</v>
      </c>
      <c r="AT387" s="143" t="s">
        <v>171</v>
      </c>
      <c r="AU387" s="143" t="s">
        <v>21</v>
      </c>
      <c r="AY387" s="17" t="s">
        <v>168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7" t="s">
        <v>90</v>
      </c>
      <c r="BK387" s="144">
        <f>ROUND(I387*H387,2)</f>
        <v>0</v>
      </c>
      <c r="BL387" s="17" t="s">
        <v>187</v>
      </c>
      <c r="BM387" s="143" t="s">
        <v>1038</v>
      </c>
    </row>
    <row r="388" spans="2:65" s="1" customFormat="1" ht="10.199999999999999">
      <c r="B388" s="33"/>
      <c r="D388" s="160" t="s">
        <v>256</v>
      </c>
      <c r="F388" s="161" t="s">
        <v>699</v>
      </c>
      <c r="I388" s="147"/>
      <c r="L388" s="33"/>
      <c r="M388" s="148"/>
      <c r="T388" s="54"/>
      <c r="AT388" s="17" t="s">
        <v>256</v>
      </c>
      <c r="AU388" s="17" t="s">
        <v>21</v>
      </c>
    </row>
    <row r="389" spans="2:65" s="12" customFormat="1" ht="10.199999999999999">
      <c r="B389" s="149"/>
      <c r="D389" s="145" t="s">
        <v>182</v>
      </c>
      <c r="E389" s="150" t="s">
        <v>44</v>
      </c>
      <c r="F389" s="151" t="s">
        <v>1039</v>
      </c>
      <c r="H389" s="152">
        <v>0.20499999999999999</v>
      </c>
      <c r="I389" s="153"/>
      <c r="L389" s="149"/>
      <c r="M389" s="154"/>
      <c r="T389" s="155"/>
      <c r="AT389" s="150" t="s">
        <v>182</v>
      </c>
      <c r="AU389" s="150" t="s">
        <v>21</v>
      </c>
      <c r="AV389" s="12" t="s">
        <v>21</v>
      </c>
      <c r="AW389" s="12" t="s">
        <v>42</v>
      </c>
      <c r="AX389" s="12" t="s">
        <v>90</v>
      </c>
      <c r="AY389" s="150" t="s">
        <v>168</v>
      </c>
    </row>
    <row r="390" spans="2:65" s="1" customFormat="1" ht="24.15" customHeight="1">
      <c r="B390" s="33"/>
      <c r="C390" s="132" t="s">
        <v>1040</v>
      </c>
      <c r="D390" s="132" t="s">
        <v>171</v>
      </c>
      <c r="E390" s="133" t="s">
        <v>700</v>
      </c>
      <c r="F390" s="134" t="s">
        <v>701</v>
      </c>
      <c r="G390" s="135" t="s">
        <v>365</v>
      </c>
      <c r="H390" s="136">
        <v>0.82</v>
      </c>
      <c r="I390" s="137"/>
      <c r="J390" s="138">
        <f>ROUND(I390*H390,2)</f>
        <v>0</v>
      </c>
      <c r="K390" s="134" t="s">
        <v>254</v>
      </c>
      <c r="L390" s="33"/>
      <c r="M390" s="139" t="s">
        <v>44</v>
      </c>
      <c r="N390" s="140" t="s">
        <v>53</v>
      </c>
      <c r="P390" s="141">
        <f>O390*H390</f>
        <v>0</v>
      </c>
      <c r="Q390" s="141">
        <v>0</v>
      </c>
      <c r="R390" s="141">
        <f>Q390*H390</f>
        <v>0</v>
      </c>
      <c r="S390" s="141">
        <v>0</v>
      </c>
      <c r="T390" s="142">
        <f>S390*H390</f>
        <v>0</v>
      </c>
      <c r="AR390" s="143" t="s">
        <v>187</v>
      </c>
      <c r="AT390" s="143" t="s">
        <v>171</v>
      </c>
      <c r="AU390" s="143" t="s">
        <v>21</v>
      </c>
      <c r="AY390" s="17" t="s">
        <v>168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7" t="s">
        <v>90</v>
      </c>
      <c r="BK390" s="144">
        <f>ROUND(I390*H390,2)</f>
        <v>0</v>
      </c>
      <c r="BL390" s="17" t="s">
        <v>187</v>
      </c>
      <c r="BM390" s="143" t="s">
        <v>1041</v>
      </c>
    </row>
    <row r="391" spans="2:65" s="1" customFormat="1" ht="10.199999999999999">
      <c r="B391" s="33"/>
      <c r="D391" s="160" t="s">
        <v>256</v>
      </c>
      <c r="F391" s="161" t="s">
        <v>703</v>
      </c>
      <c r="I391" s="147"/>
      <c r="L391" s="33"/>
      <c r="M391" s="148"/>
      <c r="T391" s="54"/>
      <c r="AT391" s="17" t="s">
        <v>256</v>
      </c>
      <c r="AU391" s="17" t="s">
        <v>21</v>
      </c>
    </row>
    <row r="392" spans="2:65" s="12" customFormat="1" ht="10.199999999999999">
      <c r="B392" s="149"/>
      <c r="D392" s="145" t="s">
        <v>182</v>
      </c>
      <c r="E392" s="150" t="s">
        <v>44</v>
      </c>
      <c r="F392" s="151" t="s">
        <v>1039</v>
      </c>
      <c r="H392" s="152">
        <v>0.20499999999999999</v>
      </c>
      <c r="I392" s="153"/>
      <c r="L392" s="149"/>
      <c r="M392" s="154"/>
      <c r="T392" s="155"/>
      <c r="AT392" s="150" t="s">
        <v>182</v>
      </c>
      <c r="AU392" s="150" t="s">
        <v>21</v>
      </c>
      <c r="AV392" s="12" t="s">
        <v>21</v>
      </c>
      <c r="AW392" s="12" t="s">
        <v>42</v>
      </c>
      <c r="AX392" s="12" t="s">
        <v>90</v>
      </c>
      <c r="AY392" s="150" t="s">
        <v>168</v>
      </c>
    </row>
    <row r="393" spans="2:65" s="12" customFormat="1" ht="10.199999999999999">
      <c r="B393" s="149"/>
      <c r="D393" s="145" t="s">
        <v>182</v>
      </c>
      <c r="F393" s="151" t="s">
        <v>1042</v>
      </c>
      <c r="H393" s="152">
        <v>0.82</v>
      </c>
      <c r="I393" s="153"/>
      <c r="L393" s="149"/>
      <c r="M393" s="154"/>
      <c r="T393" s="155"/>
      <c r="AT393" s="150" t="s">
        <v>182</v>
      </c>
      <c r="AU393" s="150" t="s">
        <v>21</v>
      </c>
      <c r="AV393" s="12" t="s">
        <v>21</v>
      </c>
      <c r="AW393" s="12" t="s">
        <v>4</v>
      </c>
      <c r="AX393" s="12" t="s">
        <v>90</v>
      </c>
      <c r="AY393" s="150" t="s">
        <v>168</v>
      </c>
    </row>
    <row r="394" spans="2:65" s="1" customFormat="1" ht="24.15" customHeight="1">
      <c r="B394" s="33"/>
      <c r="C394" s="132" t="s">
        <v>1043</v>
      </c>
      <c r="D394" s="132" t="s">
        <v>171</v>
      </c>
      <c r="E394" s="133" t="s">
        <v>1044</v>
      </c>
      <c r="F394" s="134" t="s">
        <v>1045</v>
      </c>
      <c r="G394" s="135" t="s">
        <v>365</v>
      </c>
      <c r="H394" s="136">
        <v>0.20499999999999999</v>
      </c>
      <c r="I394" s="137"/>
      <c r="J394" s="138">
        <f>ROUND(I394*H394,2)</f>
        <v>0</v>
      </c>
      <c r="K394" s="134" t="s">
        <v>254</v>
      </c>
      <c r="L394" s="33"/>
      <c r="M394" s="139" t="s">
        <v>44</v>
      </c>
      <c r="N394" s="140" t="s">
        <v>53</v>
      </c>
      <c r="P394" s="141">
        <f>O394*H394</f>
        <v>0</v>
      </c>
      <c r="Q394" s="141">
        <v>0</v>
      </c>
      <c r="R394" s="141">
        <f>Q394*H394</f>
        <v>0</v>
      </c>
      <c r="S394" s="141">
        <v>0</v>
      </c>
      <c r="T394" s="142">
        <f>S394*H394</f>
        <v>0</v>
      </c>
      <c r="AR394" s="143" t="s">
        <v>187</v>
      </c>
      <c r="AT394" s="143" t="s">
        <v>171</v>
      </c>
      <c r="AU394" s="143" t="s">
        <v>21</v>
      </c>
      <c r="AY394" s="17" t="s">
        <v>168</v>
      </c>
      <c r="BE394" s="144">
        <f>IF(N394="základní",J394,0)</f>
        <v>0</v>
      </c>
      <c r="BF394" s="144">
        <f>IF(N394="snížená",J394,0)</f>
        <v>0</v>
      </c>
      <c r="BG394" s="144">
        <f>IF(N394="zákl. přenesená",J394,0)</f>
        <v>0</v>
      </c>
      <c r="BH394" s="144">
        <f>IF(N394="sníž. přenesená",J394,0)</f>
        <v>0</v>
      </c>
      <c r="BI394" s="144">
        <f>IF(N394="nulová",J394,0)</f>
        <v>0</v>
      </c>
      <c r="BJ394" s="17" t="s">
        <v>90</v>
      </c>
      <c r="BK394" s="144">
        <f>ROUND(I394*H394,2)</f>
        <v>0</v>
      </c>
      <c r="BL394" s="17" t="s">
        <v>187</v>
      </c>
      <c r="BM394" s="143" t="s">
        <v>1046</v>
      </c>
    </row>
    <row r="395" spans="2:65" s="1" customFormat="1" ht="10.199999999999999">
      <c r="B395" s="33"/>
      <c r="D395" s="160" t="s">
        <v>256</v>
      </c>
      <c r="F395" s="161" t="s">
        <v>1047</v>
      </c>
      <c r="I395" s="147"/>
      <c r="L395" s="33"/>
      <c r="M395" s="148"/>
      <c r="T395" s="54"/>
      <c r="AT395" s="17" t="s">
        <v>256</v>
      </c>
      <c r="AU395" s="17" t="s">
        <v>21</v>
      </c>
    </row>
    <row r="396" spans="2:65" s="12" customFormat="1" ht="10.199999999999999">
      <c r="B396" s="149"/>
      <c r="D396" s="145" t="s">
        <v>182</v>
      </c>
      <c r="E396" s="150" t="s">
        <v>44</v>
      </c>
      <c r="F396" s="151" t="s">
        <v>1039</v>
      </c>
      <c r="H396" s="152">
        <v>0.20499999999999999</v>
      </c>
      <c r="I396" s="153"/>
      <c r="L396" s="149"/>
      <c r="M396" s="154"/>
      <c r="T396" s="155"/>
      <c r="AT396" s="150" t="s">
        <v>182</v>
      </c>
      <c r="AU396" s="150" t="s">
        <v>21</v>
      </c>
      <c r="AV396" s="12" t="s">
        <v>21</v>
      </c>
      <c r="AW396" s="12" t="s">
        <v>42</v>
      </c>
      <c r="AX396" s="12" t="s">
        <v>90</v>
      </c>
      <c r="AY396" s="150" t="s">
        <v>168</v>
      </c>
    </row>
    <row r="397" spans="2:65" s="1" customFormat="1" ht="24.15" customHeight="1">
      <c r="B397" s="33"/>
      <c r="C397" s="132" t="s">
        <v>1048</v>
      </c>
      <c r="D397" s="132" t="s">
        <v>171</v>
      </c>
      <c r="E397" s="133" t="s">
        <v>597</v>
      </c>
      <c r="F397" s="134" t="s">
        <v>598</v>
      </c>
      <c r="G397" s="135" t="s">
        <v>365</v>
      </c>
      <c r="H397" s="136">
        <v>6.9379999999999997</v>
      </c>
      <c r="I397" s="137"/>
      <c r="J397" s="138">
        <f>ROUND(I397*H397,2)</f>
        <v>0</v>
      </c>
      <c r="K397" s="134" t="s">
        <v>254</v>
      </c>
      <c r="L397" s="33"/>
      <c r="M397" s="139" t="s">
        <v>44</v>
      </c>
      <c r="N397" s="140" t="s">
        <v>53</v>
      </c>
      <c r="P397" s="141">
        <f>O397*H397</f>
        <v>0</v>
      </c>
      <c r="Q397" s="141">
        <v>0</v>
      </c>
      <c r="R397" s="141">
        <f>Q397*H397</f>
        <v>0</v>
      </c>
      <c r="S397" s="141">
        <v>0</v>
      </c>
      <c r="T397" s="142">
        <f>S397*H397</f>
        <v>0</v>
      </c>
      <c r="AR397" s="143" t="s">
        <v>187</v>
      </c>
      <c r="AT397" s="143" t="s">
        <v>171</v>
      </c>
      <c r="AU397" s="143" t="s">
        <v>21</v>
      </c>
      <c r="AY397" s="17" t="s">
        <v>168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7" t="s">
        <v>90</v>
      </c>
      <c r="BK397" s="144">
        <f>ROUND(I397*H397,2)</f>
        <v>0</v>
      </c>
      <c r="BL397" s="17" t="s">
        <v>187</v>
      </c>
      <c r="BM397" s="143" t="s">
        <v>599</v>
      </c>
    </row>
    <row r="398" spans="2:65" s="1" customFormat="1" ht="10.199999999999999">
      <c r="B398" s="33"/>
      <c r="D398" s="160" t="s">
        <v>256</v>
      </c>
      <c r="F398" s="161" t="s">
        <v>600</v>
      </c>
      <c r="I398" s="147"/>
      <c r="L398" s="33"/>
      <c r="M398" s="148"/>
      <c r="T398" s="54"/>
      <c r="AT398" s="17" t="s">
        <v>256</v>
      </c>
      <c r="AU398" s="17" t="s">
        <v>21</v>
      </c>
    </row>
    <row r="399" spans="2:65" s="12" customFormat="1" ht="10.199999999999999">
      <c r="B399" s="149"/>
      <c r="D399" s="145" t="s">
        <v>182</v>
      </c>
      <c r="E399" s="150" t="s">
        <v>44</v>
      </c>
      <c r="F399" s="151" t="s">
        <v>1049</v>
      </c>
      <c r="H399" s="152">
        <v>2.5129999999999999</v>
      </c>
      <c r="I399" s="153"/>
      <c r="L399" s="149"/>
      <c r="M399" s="154"/>
      <c r="T399" s="155"/>
      <c r="AT399" s="150" t="s">
        <v>182</v>
      </c>
      <c r="AU399" s="150" t="s">
        <v>21</v>
      </c>
      <c r="AV399" s="12" t="s">
        <v>21</v>
      </c>
      <c r="AW399" s="12" t="s">
        <v>42</v>
      </c>
      <c r="AX399" s="12" t="s">
        <v>82</v>
      </c>
      <c r="AY399" s="150" t="s">
        <v>168</v>
      </c>
    </row>
    <row r="400" spans="2:65" s="12" customFormat="1" ht="10.199999999999999">
      <c r="B400" s="149"/>
      <c r="D400" s="145" t="s">
        <v>182</v>
      </c>
      <c r="E400" s="150" t="s">
        <v>44</v>
      </c>
      <c r="F400" s="151" t="s">
        <v>1050</v>
      </c>
      <c r="H400" s="152">
        <v>2.25</v>
      </c>
      <c r="I400" s="153"/>
      <c r="L400" s="149"/>
      <c r="M400" s="154"/>
      <c r="T400" s="155"/>
      <c r="AT400" s="150" t="s">
        <v>182</v>
      </c>
      <c r="AU400" s="150" t="s">
        <v>21</v>
      </c>
      <c r="AV400" s="12" t="s">
        <v>21</v>
      </c>
      <c r="AW400" s="12" t="s">
        <v>42</v>
      </c>
      <c r="AX400" s="12" t="s">
        <v>82</v>
      </c>
      <c r="AY400" s="150" t="s">
        <v>168</v>
      </c>
    </row>
    <row r="401" spans="2:65" s="12" customFormat="1" ht="10.199999999999999">
      <c r="B401" s="149"/>
      <c r="D401" s="145" t="s">
        <v>182</v>
      </c>
      <c r="E401" s="150" t="s">
        <v>44</v>
      </c>
      <c r="F401" s="151" t="s">
        <v>1051</v>
      </c>
      <c r="H401" s="152">
        <v>2.1749999999999998</v>
      </c>
      <c r="I401" s="153"/>
      <c r="L401" s="149"/>
      <c r="M401" s="154"/>
      <c r="T401" s="155"/>
      <c r="AT401" s="150" t="s">
        <v>182</v>
      </c>
      <c r="AU401" s="150" t="s">
        <v>21</v>
      </c>
      <c r="AV401" s="12" t="s">
        <v>21</v>
      </c>
      <c r="AW401" s="12" t="s">
        <v>42</v>
      </c>
      <c r="AX401" s="12" t="s">
        <v>82</v>
      </c>
      <c r="AY401" s="150" t="s">
        <v>168</v>
      </c>
    </row>
    <row r="402" spans="2:65" s="13" customFormat="1" ht="10.199999999999999">
      <c r="B402" s="162"/>
      <c r="D402" s="145" t="s">
        <v>182</v>
      </c>
      <c r="E402" s="163" t="s">
        <v>44</v>
      </c>
      <c r="F402" s="164" t="s">
        <v>264</v>
      </c>
      <c r="H402" s="165">
        <v>6.9379999999999997</v>
      </c>
      <c r="I402" s="166"/>
      <c r="L402" s="162"/>
      <c r="M402" s="167"/>
      <c r="T402" s="168"/>
      <c r="AT402" s="163" t="s">
        <v>182</v>
      </c>
      <c r="AU402" s="163" t="s">
        <v>21</v>
      </c>
      <c r="AV402" s="13" t="s">
        <v>187</v>
      </c>
      <c r="AW402" s="13" t="s">
        <v>42</v>
      </c>
      <c r="AX402" s="13" t="s">
        <v>90</v>
      </c>
      <c r="AY402" s="163" t="s">
        <v>168</v>
      </c>
    </row>
    <row r="403" spans="2:65" s="1" customFormat="1" ht="24.15" customHeight="1">
      <c r="B403" s="33"/>
      <c r="C403" s="132" t="s">
        <v>1052</v>
      </c>
      <c r="D403" s="132" t="s">
        <v>171</v>
      </c>
      <c r="E403" s="133" t="s">
        <v>603</v>
      </c>
      <c r="F403" s="134" t="s">
        <v>604</v>
      </c>
      <c r="G403" s="135" t="s">
        <v>365</v>
      </c>
      <c r="H403" s="136">
        <v>27.751999999999999</v>
      </c>
      <c r="I403" s="137"/>
      <c r="J403" s="138">
        <f>ROUND(I403*H403,2)</f>
        <v>0</v>
      </c>
      <c r="K403" s="134" t="s">
        <v>254</v>
      </c>
      <c r="L403" s="33"/>
      <c r="M403" s="139" t="s">
        <v>44</v>
      </c>
      <c r="N403" s="140" t="s">
        <v>53</v>
      </c>
      <c r="P403" s="141">
        <f>O403*H403</f>
        <v>0</v>
      </c>
      <c r="Q403" s="141">
        <v>0</v>
      </c>
      <c r="R403" s="141">
        <f>Q403*H403</f>
        <v>0</v>
      </c>
      <c r="S403" s="141">
        <v>0</v>
      </c>
      <c r="T403" s="142">
        <f>S403*H403</f>
        <v>0</v>
      </c>
      <c r="AR403" s="143" t="s">
        <v>187</v>
      </c>
      <c r="AT403" s="143" t="s">
        <v>171</v>
      </c>
      <c r="AU403" s="143" t="s">
        <v>21</v>
      </c>
      <c r="AY403" s="17" t="s">
        <v>168</v>
      </c>
      <c r="BE403" s="144">
        <f>IF(N403="základní",J403,0)</f>
        <v>0</v>
      </c>
      <c r="BF403" s="144">
        <f>IF(N403="snížená",J403,0)</f>
        <v>0</v>
      </c>
      <c r="BG403" s="144">
        <f>IF(N403="zákl. přenesená",J403,0)</f>
        <v>0</v>
      </c>
      <c r="BH403" s="144">
        <f>IF(N403="sníž. přenesená",J403,0)</f>
        <v>0</v>
      </c>
      <c r="BI403" s="144">
        <f>IF(N403="nulová",J403,0)</f>
        <v>0</v>
      </c>
      <c r="BJ403" s="17" t="s">
        <v>90</v>
      </c>
      <c r="BK403" s="144">
        <f>ROUND(I403*H403,2)</f>
        <v>0</v>
      </c>
      <c r="BL403" s="17" t="s">
        <v>187</v>
      </c>
      <c r="BM403" s="143" t="s">
        <v>605</v>
      </c>
    </row>
    <row r="404" spans="2:65" s="1" customFormat="1" ht="10.199999999999999">
      <c r="B404" s="33"/>
      <c r="D404" s="160" t="s">
        <v>256</v>
      </c>
      <c r="F404" s="161" t="s">
        <v>606</v>
      </c>
      <c r="I404" s="147"/>
      <c r="L404" s="33"/>
      <c r="M404" s="148"/>
      <c r="T404" s="54"/>
      <c r="AT404" s="17" t="s">
        <v>256</v>
      </c>
      <c r="AU404" s="17" t="s">
        <v>21</v>
      </c>
    </row>
    <row r="405" spans="2:65" s="12" customFormat="1" ht="10.199999999999999">
      <c r="B405" s="149"/>
      <c r="D405" s="145" t="s">
        <v>182</v>
      </c>
      <c r="E405" s="150" t="s">
        <v>44</v>
      </c>
      <c r="F405" s="151" t="s">
        <v>1049</v>
      </c>
      <c r="H405" s="152">
        <v>2.5129999999999999</v>
      </c>
      <c r="I405" s="153"/>
      <c r="L405" s="149"/>
      <c r="M405" s="154"/>
      <c r="T405" s="155"/>
      <c r="AT405" s="150" t="s">
        <v>182</v>
      </c>
      <c r="AU405" s="150" t="s">
        <v>21</v>
      </c>
      <c r="AV405" s="12" t="s">
        <v>21</v>
      </c>
      <c r="AW405" s="12" t="s">
        <v>42</v>
      </c>
      <c r="AX405" s="12" t="s">
        <v>82</v>
      </c>
      <c r="AY405" s="150" t="s">
        <v>168</v>
      </c>
    </row>
    <row r="406" spans="2:65" s="12" customFormat="1" ht="10.199999999999999">
      <c r="B406" s="149"/>
      <c r="D406" s="145" t="s">
        <v>182</v>
      </c>
      <c r="E406" s="150" t="s">
        <v>44</v>
      </c>
      <c r="F406" s="151" t="s">
        <v>1050</v>
      </c>
      <c r="H406" s="152">
        <v>2.25</v>
      </c>
      <c r="I406" s="153"/>
      <c r="L406" s="149"/>
      <c r="M406" s="154"/>
      <c r="T406" s="155"/>
      <c r="AT406" s="150" t="s">
        <v>182</v>
      </c>
      <c r="AU406" s="150" t="s">
        <v>21</v>
      </c>
      <c r="AV406" s="12" t="s">
        <v>21</v>
      </c>
      <c r="AW406" s="12" t="s">
        <v>42</v>
      </c>
      <c r="AX406" s="12" t="s">
        <v>82</v>
      </c>
      <c r="AY406" s="150" t="s">
        <v>168</v>
      </c>
    </row>
    <row r="407" spans="2:65" s="12" customFormat="1" ht="10.199999999999999">
      <c r="B407" s="149"/>
      <c r="D407" s="145" t="s">
        <v>182</v>
      </c>
      <c r="E407" s="150" t="s">
        <v>44</v>
      </c>
      <c r="F407" s="151" t="s">
        <v>1051</v>
      </c>
      <c r="H407" s="152">
        <v>2.1749999999999998</v>
      </c>
      <c r="I407" s="153"/>
      <c r="L407" s="149"/>
      <c r="M407" s="154"/>
      <c r="T407" s="155"/>
      <c r="AT407" s="150" t="s">
        <v>182</v>
      </c>
      <c r="AU407" s="150" t="s">
        <v>21</v>
      </c>
      <c r="AV407" s="12" t="s">
        <v>21</v>
      </c>
      <c r="AW407" s="12" t="s">
        <v>42</v>
      </c>
      <c r="AX407" s="12" t="s">
        <v>82</v>
      </c>
      <c r="AY407" s="150" t="s">
        <v>168</v>
      </c>
    </row>
    <row r="408" spans="2:65" s="13" customFormat="1" ht="10.199999999999999">
      <c r="B408" s="162"/>
      <c r="D408" s="145" t="s">
        <v>182</v>
      </c>
      <c r="E408" s="163" t="s">
        <v>44</v>
      </c>
      <c r="F408" s="164" t="s">
        <v>264</v>
      </c>
      <c r="H408" s="165">
        <v>6.9379999999999997</v>
      </c>
      <c r="I408" s="166"/>
      <c r="L408" s="162"/>
      <c r="M408" s="167"/>
      <c r="T408" s="168"/>
      <c r="AT408" s="163" t="s">
        <v>182</v>
      </c>
      <c r="AU408" s="163" t="s">
        <v>21</v>
      </c>
      <c r="AV408" s="13" t="s">
        <v>187</v>
      </c>
      <c r="AW408" s="13" t="s">
        <v>42</v>
      </c>
      <c r="AX408" s="13" t="s">
        <v>90</v>
      </c>
      <c r="AY408" s="163" t="s">
        <v>168</v>
      </c>
    </row>
    <row r="409" spans="2:65" s="12" customFormat="1" ht="10.199999999999999">
      <c r="B409" s="149"/>
      <c r="D409" s="145" t="s">
        <v>182</v>
      </c>
      <c r="F409" s="151" t="s">
        <v>1053</v>
      </c>
      <c r="H409" s="152">
        <v>27.751999999999999</v>
      </c>
      <c r="I409" s="153"/>
      <c r="L409" s="149"/>
      <c r="M409" s="154"/>
      <c r="T409" s="155"/>
      <c r="AT409" s="150" t="s">
        <v>182</v>
      </c>
      <c r="AU409" s="150" t="s">
        <v>21</v>
      </c>
      <c r="AV409" s="12" t="s">
        <v>21</v>
      </c>
      <c r="AW409" s="12" t="s">
        <v>4</v>
      </c>
      <c r="AX409" s="12" t="s">
        <v>90</v>
      </c>
      <c r="AY409" s="150" t="s">
        <v>168</v>
      </c>
    </row>
    <row r="410" spans="2:65" s="1" customFormat="1" ht="24.15" customHeight="1">
      <c r="B410" s="33"/>
      <c r="C410" s="132" t="s">
        <v>1054</v>
      </c>
      <c r="D410" s="132" t="s">
        <v>171</v>
      </c>
      <c r="E410" s="133" t="s">
        <v>609</v>
      </c>
      <c r="F410" s="134" t="s">
        <v>364</v>
      </c>
      <c r="G410" s="135" t="s">
        <v>365</v>
      </c>
      <c r="H410" s="136">
        <v>4.4249999999999998</v>
      </c>
      <c r="I410" s="137"/>
      <c r="J410" s="138">
        <f>ROUND(I410*H410,2)</f>
        <v>0</v>
      </c>
      <c r="K410" s="134" t="s">
        <v>254</v>
      </c>
      <c r="L410" s="33"/>
      <c r="M410" s="139" t="s">
        <v>44</v>
      </c>
      <c r="N410" s="140" t="s">
        <v>53</v>
      </c>
      <c r="P410" s="141">
        <f>O410*H410</f>
        <v>0</v>
      </c>
      <c r="Q410" s="141">
        <v>0</v>
      </c>
      <c r="R410" s="141">
        <f>Q410*H410</f>
        <v>0</v>
      </c>
      <c r="S410" s="141">
        <v>0</v>
      </c>
      <c r="T410" s="142">
        <f>S410*H410</f>
        <v>0</v>
      </c>
      <c r="AR410" s="143" t="s">
        <v>187</v>
      </c>
      <c r="AT410" s="143" t="s">
        <v>171</v>
      </c>
      <c r="AU410" s="143" t="s">
        <v>21</v>
      </c>
      <c r="AY410" s="17" t="s">
        <v>168</v>
      </c>
      <c r="BE410" s="144">
        <f>IF(N410="základní",J410,0)</f>
        <v>0</v>
      </c>
      <c r="BF410" s="144">
        <f>IF(N410="snížená",J410,0)</f>
        <v>0</v>
      </c>
      <c r="BG410" s="144">
        <f>IF(N410="zákl. přenesená",J410,0)</f>
        <v>0</v>
      </c>
      <c r="BH410" s="144">
        <f>IF(N410="sníž. přenesená",J410,0)</f>
        <v>0</v>
      </c>
      <c r="BI410" s="144">
        <f>IF(N410="nulová",J410,0)</f>
        <v>0</v>
      </c>
      <c r="BJ410" s="17" t="s">
        <v>90</v>
      </c>
      <c r="BK410" s="144">
        <f>ROUND(I410*H410,2)</f>
        <v>0</v>
      </c>
      <c r="BL410" s="17" t="s">
        <v>187</v>
      </c>
      <c r="BM410" s="143" t="s">
        <v>610</v>
      </c>
    </row>
    <row r="411" spans="2:65" s="1" customFormat="1" ht="10.199999999999999">
      <c r="B411" s="33"/>
      <c r="D411" s="160" t="s">
        <v>256</v>
      </c>
      <c r="F411" s="161" t="s">
        <v>611</v>
      </c>
      <c r="I411" s="147"/>
      <c r="L411" s="33"/>
      <c r="M411" s="148"/>
      <c r="T411" s="54"/>
      <c r="AT411" s="17" t="s">
        <v>256</v>
      </c>
      <c r="AU411" s="17" t="s">
        <v>21</v>
      </c>
    </row>
    <row r="412" spans="2:65" s="12" customFormat="1" ht="10.199999999999999">
      <c r="B412" s="149"/>
      <c r="D412" s="145" t="s">
        <v>182</v>
      </c>
      <c r="E412" s="150" t="s">
        <v>44</v>
      </c>
      <c r="F412" s="151" t="s">
        <v>1050</v>
      </c>
      <c r="H412" s="152">
        <v>2.25</v>
      </c>
      <c r="I412" s="153"/>
      <c r="L412" s="149"/>
      <c r="M412" s="154"/>
      <c r="T412" s="155"/>
      <c r="AT412" s="150" t="s">
        <v>182</v>
      </c>
      <c r="AU412" s="150" t="s">
        <v>21</v>
      </c>
      <c r="AV412" s="12" t="s">
        <v>21</v>
      </c>
      <c r="AW412" s="12" t="s">
        <v>42</v>
      </c>
      <c r="AX412" s="12" t="s">
        <v>82</v>
      </c>
      <c r="AY412" s="150" t="s">
        <v>168</v>
      </c>
    </row>
    <row r="413" spans="2:65" s="12" customFormat="1" ht="10.199999999999999">
      <c r="B413" s="149"/>
      <c r="D413" s="145" t="s">
        <v>182</v>
      </c>
      <c r="E413" s="150" t="s">
        <v>44</v>
      </c>
      <c r="F413" s="151" t="s">
        <v>1051</v>
      </c>
      <c r="H413" s="152">
        <v>2.1749999999999998</v>
      </c>
      <c r="I413" s="153"/>
      <c r="L413" s="149"/>
      <c r="M413" s="154"/>
      <c r="T413" s="155"/>
      <c r="AT413" s="150" t="s">
        <v>182</v>
      </c>
      <c r="AU413" s="150" t="s">
        <v>21</v>
      </c>
      <c r="AV413" s="12" t="s">
        <v>21</v>
      </c>
      <c r="AW413" s="12" t="s">
        <v>42</v>
      </c>
      <c r="AX413" s="12" t="s">
        <v>82</v>
      </c>
      <c r="AY413" s="150" t="s">
        <v>168</v>
      </c>
    </row>
    <row r="414" spans="2:65" s="13" customFormat="1" ht="10.199999999999999">
      <c r="B414" s="162"/>
      <c r="D414" s="145" t="s">
        <v>182</v>
      </c>
      <c r="E414" s="163" t="s">
        <v>44</v>
      </c>
      <c r="F414" s="164" t="s">
        <v>264</v>
      </c>
      <c r="H414" s="165">
        <v>4.4249999999999998</v>
      </c>
      <c r="I414" s="166"/>
      <c r="L414" s="162"/>
      <c r="M414" s="167"/>
      <c r="T414" s="168"/>
      <c r="AT414" s="163" t="s">
        <v>182</v>
      </c>
      <c r="AU414" s="163" t="s">
        <v>21</v>
      </c>
      <c r="AV414" s="13" t="s">
        <v>187</v>
      </c>
      <c r="AW414" s="13" t="s">
        <v>42</v>
      </c>
      <c r="AX414" s="13" t="s">
        <v>90</v>
      </c>
      <c r="AY414" s="163" t="s">
        <v>168</v>
      </c>
    </row>
    <row r="415" spans="2:65" s="1" customFormat="1" ht="24.15" customHeight="1">
      <c r="B415" s="33"/>
      <c r="C415" s="132" t="s">
        <v>1055</v>
      </c>
      <c r="D415" s="132" t="s">
        <v>171</v>
      </c>
      <c r="E415" s="133" t="s">
        <v>1056</v>
      </c>
      <c r="F415" s="134" t="s">
        <v>1057</v>
      </c>
      <c r="G415" s="135" t="s">
        <v>365</v>
      </c>
      <c r="H415" s="136">
        <v>2.5129999999999999</v>
      </c>
      <c r="I415" s="137"/>
      <c r="J415" s="138">
        <f>ROUND(I415*H415,2)</f>
        <v>0</v>
      </c>
      <c r="K415" s="134" t="s">
        <v>254</v>
      </c>
      <c r="L415" s="33"/>
      <c r="M415" s="139" t="s">
        <v>44</v>
      </c>
      <c r="N415" s="140" t="s">
        <v>53</v>
      </c>
      <c r="P415" s="141">
        <f>O415*H415</f>
        <v>0</v>
      </c>
      <c r="Q415" s="141">
        <v>0</v>
      </c>
      <c r="R415" s="141">
        <f>Q415*H415</f>
        <v>0</v>
      </c>
      <c r="S415" s="141">
        <v>0</v>
      </c>
      <c r="T415" s="142">
        <f>S415*H415</f>
        <v>0</v>
      </c>
      <c r="AR415" s="143" t="s">
        <v>187</v>
      </c>
      <c r="AT415" s="143" t="s">
        <v>171</v>
      </c>
      <c r="AU415" s="143" t="s">
        <v>21</v>
      </c>
      <c r="AY415" s="17" t="s">
        <v>168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90</v>
      </c>
      <c r="BK415" s="144">
        <f>ROUND(I415*H415,2)</f>
        <v>0</v>
      </c>
      <c r="BL415" s="17" t="s">
        <v>187</v>
      </c>
      <c r="BM415" s="143" t="s">
        <v>1058</v>
      </c>
    </row>
    <row r="416" spans="2:65" s="1" customFormat="1" ht="10.199999999999999">
      <c r="B416" s="33"/>
      <c r="D416" s="160" t="s">
        <v>256</v>
      </c>
      <c r="F416" s="161" t="s">
        <v>1059</v>
      </c>
      <c r="I416" s="147"/>
      <c r="L416" s="33"/>
      <c r="M416" s="148"/>
      <c r="T416" s="54"/>
      <c r="AT416" s="17" t="s">
        <v>256</v>
      </c>
      <c r="AU416" s="17" t="s">
        <v>21</v>
      </c>
    </row>
    <row r="417" spans="2:65" s="12" customFormat="1" ht="10.199999999999999">
      <c r="B417" s="149"/>
      <c r="D417" s="145" t="s">
        <v>182</v>
      </c>
      <c r="E417" s="150" t="s">
        <v>44</v>
      </c>
      <c r="F417" s="151" t="s">
        <v>1049</v>
      </c>
      <c r="H417" s="152">
        <v>2.5129999999999999</v>
      </c>
      <c r="I417" s="153"/>
      <c r="L417" s="149"/>
      <c r="M417" s="154"/>
      <c r="T417" s="155"/>
      <c r="AT417" s="150" t="s">
        <v>182</v>
      </c>
      <c r="AU417" s="150" t="s">
        <v>21</v>
      </c>
      <c r="AV417" s="12" t="s">
        <v>21</v>
      </c>
      <c r="AW417" s="12" t="s">
        <v>42</v>
      </c>
      <c r="AX417" s="12" t="s">
        <v>90</v>
      </c>
      <c r="AY417" s="150" t="s">
        <v>168</v>
      </c>
    </row>
    <row r="418" spans="2:65" s="11" customFormat="1" ht="22.8" customHeight="1">
      <c r="B418" s="120"/>
      <c r="D418" s="121" t="s">
        <v>81</v>
      </c>
      <c r="E418" s="130" t="s">
        <v>612</v>
      </c>
      <c r="F418" s="130" t="s">
        <v>613</v>
      </c>
      <c r="I418" s="123"/>
      <c r="J418" s="131">
        <f>BK418</f>
        <v>0</v>
      </c>
      <c r="L418" s="120"/>
      <c r="M418" s="125"/>
      <c r="P418" s="126">
        <f>SUM(P419:P420)</f>
        <v>0</v>
      </c>
      <c r="R418" s="126">
        <f>SUM(R419:R420)</f>
        <v>0</v>
      </c>
      <c r="T418" s="127">
        <f>SUM(T419:T420)</f>
        <v>0</v>
      </c>
      <c r="AR418" s="121" t="s">
        <v>90</v>
      </c>
      <c r="AT418" s="128" t="s">
        <v>81</v>
      </c>
      <c r="AU418" s="128" t="s">
        <v>90</v>
      </c>
      <c r="AY418" s="121" t="s">
        <v>168</v>
      </c>
      <c r="BK418" s="129">
        <f>SUM(BK419:BK420)</f>
        <v>0</v>
      </c>
    </row>
    <row r="419" spans="2:65" s="1" customFormat="1" ht="24.15" customHeight="1">
      <c r="B419" s="33"/>
      <c r="C419" s="132" t="s">
        <v>1060</v>
      </c>
      <c r="D419" s="132" t="s">
        <v>171</v>
      </c>
      <c r="E419" s="133" t="s">
        <v>615</v>
      </c>
      <c r="F419" s="134" t="s">
        <v>616</v>
      </c>
      <c r="G419" s="135" t="s">
        <v>365</v>
      </c>
      <c r="H419" s="136">
        <v>106.973</v>
      </c>
      <c r="I419" s="137"/>
      <c r="J419" s="138">
        <f>ROUND(I419*H419,2)</f>
        <v>0</v>
      </c>
      <c r="K419" s="134" t="s">
        <v>254</v>
      </c>
      <c r="L419" s="33"/>
      <c r="M419" s="139" t="s">
        <v>44</v>
      </c>
      <c r="N419" s="140" t="s">
        <v>53</v>
      </c>
      <c r="P419" s="141">
        <f>O419*H419</f>
        <v>0</v>
      </c>
      <c r="Q419" s="141">
        <v>0</v>
      </c>
      <c r="R419" s="141">
        <f>Q419*H419</f>
        <v>0</v>
      </c>
      <c r="S419" s="141">
        <v>0</v>
      </c>
      <c r="T419" s="142">
        <f>S419*H419</f>
        <v>0</v>
      </c>
      <c r="AR419" s="143" t="s">
        <v>187</v>
      </c>
      <c r="AT419" s="143" t="s">
        <v>171</v>
      </c>
      <c r="AU419" s="143" t="s">
        <v>21</v>
      </c>
      <c r="AY419" s="17" t="s">
        <v>168</v>
      </c>
      <c r="BE419" s="144">
        <f>IF(N419="základní",J419,0)</f>
        <v>0</v>
      </c>
      <c r="BF419" s="144">
        <f>IF(N419="snížená",J419,0)</f>
        <v>0</v>
      </c>
      <c r="BG419" s="144">
        <f>IF(N419="zákl. přenesená",J419,0)</f>
        <v>0</v>
      </c>
      <c r="BH419" s="144">
        <f>IF(N419="sníž. přenesená",J419,0)</f>
        <v>0</v>
      </c>
      <c r="BI419" s="144">
        <f>IF(N419="nulová",J419,0)</f>
        <v>0</v>
      </c>
      <c r="BJ419" s="17" t="s">
        <v>90</v>
      </c>
      <c r="BK419" s="144">
        <f>ROUND(I419*H419,2)</f>
        <v>0</v>
      </c>
      <c r="BL419" s="17" t="s">
        <v>187</v>
      </c>
      <c r="BM419" s="143" t="s">
        <v>617</v>
      </c>
    </row>
    <row r="420" spans="2:65" s="1" customFormat="1" ht="10.199999999999999">
      <c r="B420" s="33"/>
      <c r="D420" s="160" t="s">
        <v>256</v>
      </c>
      <c r="F420" s="161" t="s">
        <v>618</v>
      </c>
      <c r="I420" s="147"/>
      <c r="L420" s="33"/>
      <c r="M420" s="186"/>
      <c r="N420" s="187"/>
      <c r="O420" s="187"/>
      <c r="P420" s="187"/>
      <c r="Q420" s="187"/>
      <c r="R420" s="187"/>
      <c r="S420" s="187"/>
      <c r="T420" s="188"/>
      <c r="AT420" s="17" t="s">
        <v>256</v>
      </c>
      <c r="AU420" s="17" t="s">
        <v>21</v>
      </c>
    </row>
    <row r="421" spans="2:65" s="1" customFormat="1" ht="6.9" customHeight="1">
      <c r="B421" s="42"/>
      <c r="C421" s="43"/>
      <c r="D421" s="43"/>
      <c r="E421" s="43"/>
      <c r="F421" s="43"/>
      <c r="G421" s="43"/>
      <c r="H421" s="43"/>
      <c r="I421" s="43"/>
      <c r="J421" s="43"/>
      <c r="K421" s="43"/>
      <c r="L421" s="33"/>
    </row>
  </sheetData>
  <sheetProtection algorithmName="SHA-512" hashValue="DHt0+LO0vj4tp5UHi7yzlEQ54KyZtWN9q6tYRODOst28P/uWk6uJ1wdyr4mNV92NunDy4J5Jk6Asp9lYmvPV7w==" saltValue="3EAOPuGHpRJetsBTyMM1M8NAUUPAwzQvYYFUjfW+Wec9o/qgEHnT3XBDoJ80oEnGxVLUtL8TrRUuxqyPKbfmaw==" spinCount="100000" sheet="1" objects="1" scenarios="1" formatColumns="0" formatRows="0" autoFilter="0"/>
  <autoFilter ref="C92:K420" xr:uid="{00000000-0009-0000-0000-000004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7" r:id="rId1" xr:uid="{00000000-0004-0000-0400-000000000000}"/>
    <hyperlink ref="F100" r:id="rId2" xr:uid="{00000000-0004-0000-0400-000001000000}"/>
    <hyperlink ref="F105" r:id="rId3" xr:uid="{00000000-0004-0000-0400-000002000000}"/>
    <hyperlink ref="F108" r:id="rId4" xr:uid="{00000000-0004-0000-0400-000003000000}"/>
    <hyperlink ref="F111" r:id="rId5" xr:uid="{00000000-0004-0000-0400-000004000000}"/>
    <hyperlink ref="F114" r:id="rId6" xr:uid="{00000000-0004-0000-0400-000005000000}"/>
    <hyperlink ref="F117" r:id="rId7" xr:uid="{00000000-0004-0000-0400-000006000000}"/>
    <hyperlink ref="F120" r:id="rId8" xr:uid="{00000000-0004-0000-0400-000007000000}"/>
    <hyperlink ref="F123" r:id="rId9" xr:uid="{00000000-0004-0000-0400-000008000000}"/>
    <hyperlink ref="F131" r:id="rId10" xr:uid="{00000000-0004-0000-0400-000009000000}"/>
    <hyperlink ref="F134" r:id="rId11" xr:uid="{00000000-0004-0000-0400-00000A000000}"/>
    <hyperlink ref="F137" r:id="rId12" xr:uid="{00000000-0004-0000-0400-00000B000000}"/>
    <hyperlink ref="F140" r:id="rId13" xr:uid="{00000000-0004-0000-0400-00000C000000}"/>
    <hyperlink ref="F145" r:id="rId14" xr:uid="{00000000-0004-0000-0400-00000D000000}"/>
    <hyperlink ref="F150" r:id="rId15" xr:uid="{00000000-0004-0000-0400-00000E000000}"/>
    <hyperlink ref="F153" r:id="rId16" xr:uid="{00000000-0004-0000-0400-00000F000000}"/>
    <hyperlink ref="F156" r:id="rId17" xr:uid="{00000000-0004-0000-0400-000010000000}"/>
    <hyperlink ref="F159" r:id="rId18" xr:uid="{00000000-0004-0000-0400-000011000000}"/>
    <hyperlink ref="F162" r:id="rId19" xr:uid="{00000000-0004-0000-0400-000012000000}"/>
    <hyperlink ref="F169" r:id="rId20" xr:uid="{00000000-0004-0000-0400-000013000000}"/>
    <hyperlink ref="F181" r:id="rId21" xr:uid="{00000000-0004-0000-0400-000014000000}"/>
    <hyperlink ref="F189" r:id="rId22" xr:uid="{00000000-0004-0000-0400-000015000000}"/>
    <hyperlink ref="F195" r:id="rId23" xr:uid="{00000000-0004-0000-0400-000016000000}"/>
    <hyperlink ref="F203" r:id="rId24" xr:uid="{00000000-0004-0000-0400-000017000000}"/>
    <hyperlink ref="F211" r:id="rId25" xr:uid="{00000000-0004-0000-0400-000018000000}"/>
    <hyperlink ref="F220" r:id="rId26" xr:uid="{00000000-0004-0000-0400-000019000000}"/>
    <hyperlink ref="F223" r:id="rId27" xr:uid="{00000000-0004-0000-0400-00001A000000}"/>
    <hyperlink ref="F226" r:id="rId28" xr:uid="{00000000-0004-0000-0400-00001B000000}"/>
    <hyperlink ref="F229" r:id="rId29" xr:uid="{00000000-0004-0000-0400-00001C000000}"/>
    <hyperlink ref="F232" r:id="rId30" xr:uid="{00000000-0004-0000-0400-00001D000000}"/>
    <hyperlink ref="F236" r:id="rId31" xr:uid="{00000000-0004-0000-0400-00001E000000}"/>
    <hyperlink ref="F243" r:id="rId32" xr:uid="{00000000-0004-0000-0400-00001F000000}"/>
    <hyperlink ref="F250" r:id="rId33" xr:uid="{00000000-0004-0000-0400-000020000000}"/>
    <hyperlink ref="F259" r:id="rId34" xr:uid="{00000000-0004-0000-0400-000021000000}"/>
    <hyperlink ref="F265" r:id="rId35" xr:uid="{00000000-0004-0000-0400-000022000000}"/>
    <hyperlink ref="F271" r:id="rId36" xr:uid="{00000000-0004-0000-0400-000023000000}"/>
    <hyperlink ref="F274" r:id="rId37" xr:uid="{00000000-0004-0000-0400-000024000000}"/>
    <hyperlink ref="F291" r:id="rId38" xr:uid="{00000000-0004-0000-0400-000025000000}"/>
    <hyperlink ref="F296" r:id="rId39" xr:uid="{00000000-0004-0000-0400-000026000000}"/>
    <hyperlink ref="F303" r:id="rId40" xr:uid="{00000000-0004-0000-0400-000027000000}"/>
    <hyperlink ref="F311" r:id="rId41" xr:uid="{00000000-0004-0000-0400-000028000000}"/>
    <hyperlink ref="F319" r:id="rId42" xr:uid="{00000000-0004-0000-0400-000029000000}"/>
    <hyperlink ref="F329" r:id="rId43" xr:uid="{00000000-0004-0000-0400-00002A000000}"/>
    <hyperlink ref="F334" r:id="rId44" xr:uid="{00000000-0004-0000-0400-00002B000000}"/>
    <hyperlink ref="F337" r:id="rId45" xr:uid="{00000000-0004-0000-0400-00002C000000}"/>
    <hyperlink ref="F340" r:id="rId46" xr:uid="{00000000-0004-0000-0400-00002D000000}"/>
    <hyperlink ref="F343" r:id="rId47" xr:uid="{00000000-0004-0000-0400-00002E000000}"/>
    <hyperlink ref="F346" r:id="rId48" xr:uid="{00000000-0004-0000-0400-00002F000000}"/>
    <hyperlink ref="F349" r:id="rId49" xr:uid="{00000000-0004-0000-0400-000030000000}"/>
    <hyperlink ref="F356" r:id="rId50" xr:uid="{00000000-0004-0000-0400-000031000000}"/>
    <hyperlink ref="F363" r:id="rId51" xr:uid="{00000000-0004-0000-0400-000032000000}"/>
    <hyperlink ref="F369" r:id="rId52" xr:uid="{00000000-0004-0000-0400-000033000000}"/>
    <hyperlink ref="F377" r:id="rId53" xr:uid="{00000000-0004-0000-0400-000034000000}"/>
    <hyperlink ref="F380" r:id="rId54" xr:uid="{00000000-0004-0000-0400-000035000000}"/>
    <hyperlink ref="F383" r:id="rId55" xr:uid="{00000000-0004-0000-0400-000036000000}"/>
    <hyperlink ref="F388" r:id="rId56" xr:uid="{00000000-0004-0000-0400-000037000000}"/>
    <hyperlink ref="F391" r:id="rId57" xr:uid="{00000000-0004-0000-0400-000038000000}"/>
    <hyperlink ref="F395" r:id="rId58" xr:uid="{00000000-0004-0000-0400-000039000000}"/>
    <hyperlink ref="F398" r:id="rId59" xr:uid="{00000000-0004-0000-0400-00003A000000}"/>
    <hyperlink ref="F404" r:id="rId60" xr:uid="{00000000-0004-0000-0400-00003B000000}"/>
    <hyperlink ref="F411" r:id="rId61" xr:uid="{00000000-0004-0000-0400-00003C000000}"/>
    <hyperlink ref="F416" r:id="rId62" xr:uid="{00000000-0004-0000-0400-00003D000000}"/>
    <hyperlink ref="F420" r:id="rId63" xr:uid="{00000000-0004-0000-0400-00003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111</v>
      </c>
      <c r="AZ2" s="159" t="s">
        <v>1061</v>
      </c>
      <c r="BA2" s="159" t="s">
        <v>1062</v>
      </c>
      <c r="BB2" s="159" t="s">
        <v>253</v>
      </c>
      <c r="BC2" s="159" t="s">
        <v>1063</v>
      </c>
      <c r="BD2" s="159" t="s">
        <v>21</v>
      </c>
    </row>
    <row r="3" spans="2:5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  <c r="AZ3" s="159" t="s">
        <v>1064</v>
      </c>
      <c r="BA3" s="159" t="s">
        <v>1065</v>
      </c>
      <c r="BB3" s="159" t="s">
        <v>267</v>
      </c>
      <c r="BC3" s="159" t="s">
        <v>1066</v>
      </c>
      <c r="BD3" s="159" t="s">
        <v>21</v>
      </c>
    </row>
    <row r="4" spans="2:5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56" ht="6.9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56" ht="12" customHeight="1">
      <c r="B8" s="20"/>
      <c r="D8" s="27" t="s">
        <v>143</v>
      </c>
      <c r="L8" s="20"/>
    </row>
    <row r="9" spans="2:56" s="1" customFormat="1" ht="16.5" customHeight="1">
      <c r="B9" s="33"/>
      <c r="E9" s="327" t="s">
        <v>235</v>
      </c>
      <c r="F9" s="329"/>
      <c r="G9" s="329"/>
      <c r="H9" s="329"/>
      <c r="L9" s="33"/>
    </row>
    <row r="10" spans="2:56" s="1" customFormat="1" ht="12" customHeight="1">
      <c r="B10" s="33"/>
      <c r="D10" s="27" t="s">
        <v>236</v>
      </c>
      <c r="L10" s="33"/>
    </row>
    <row r="11" spans="2:56" s="1" customFormat="1" ht="16.5" customHeight="1">
      <c r="B11" s="33"/>
      <c r="E11" s="291" t="s">
        <v>1067</v>
      </c>
      <c r="F11" s="329"/>
      <c r="G11" s="329"/>
      <c r="H11" s="329"/>
      <c r="L11" s="33"/>
    </row>
    <row r="12" spans="2:56" s="1" customFormat="1" ht="10.199999999999999">
      <c r="B12" s="33"/>
      <c r="L12" s="33"/>
    </row>
    <row r="13" spans="2:56" s="1" customFormat="1" ht="12" customHeight="1">
      <c r="B13" s="33"/>
      <c r="D13" s="27" t="s">
        <v>18</v>
      </c>
      <c r="F13" s="25" t="s">
        <v>92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56" s="1" customFormat="1" ht="21.75" customHeight="1">
      <c r="B15" s="33"/>
      <c r="D15" s="24" t="s">
        <v>26</v>
      </c>
      <c r="F15" s="29" t="s">
        <v>27</v>
      </c>
      <c r="I15" s="24" t="s">
        <v>28</v>
      </c>
      <c r="J15" s="29" t="s">
        <v>29</v>
      </c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ROUND(J91,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ROUND((SUM(BE91:BE147)),  2)</f>
        <v>0</v>
      </c>
      <c r="I35" s="94">
        <v>0.21</v>
      </c>
      <c r="J35" s="84">
        <f>ROUND(((SUM(BE91:BE147))*I35),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ROUND((SUM(BF91:BF147)),  2)</f>
        <v>0</v>
      </c>
      <c r="I36" s="94">
        <v>0.12</v>
      </c>
      <c r="J36" s="84">
        <f>ROUND(((SUM(BF91:BF147))*I36),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ROUND((SUM(BG91:BG147)),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ROUND((SUM(BH91:BH147)),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ROUND((SUM(BI91:BI147)),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235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SO-06 - Obnova povrchu silnice III/1519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J91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239</v>
      </c>
      <c r="E64" s="106"/>
      <c r="F64" s="106"/>
      <c r="G64" s="106"/>
      <c r="H64" s="106"/>
      <c r="I64" s="106"/>
      <c r="J64" s="107">
        <f>J92</f>
        <v>0</v>
      </c>
      <c r="L64" s="104"/>
    </row>
    <row r="65" spans="2:12" s="9" customFormat="1" ht="19.95" customHeight="1">
      <c r="B65" s="108"/>
      <c r="D65" s="109" t="s">
        <v>240</v>
      </c>
      <c r="E65" s="110"/>
      <c r="F65" s="110"/>
      <c r="G65" s="110"/>
      <c r="H65" s="110"/>
      <c r="I65" s="110"/>
      <c r="J65" s="111">
        <f>J93</f>
        <v>0</v>
      </c>
      <c r="L65" s="108"/>
    </row>
    <row r="66" spans="2:12" s="9" customFormat="1" ht="19.95" customHeight="1">
      <c r="B66" s="108"/>
      <c r="D66" s="109" t="s">
        <v>243</v>
      </c>
      <c r="E66" s="110"/>
      <c r="F66" s="110"/>
      <c r="G66" s="110"/>
      <c r="H66" s="110"/>
      <c r="I66" s="110"/>
      <c r="J66" s="111">
        <f>J109</f>
        <v>0</v>
      </c>
      <c r="L66" s="108"/>
    </row>
    <row r="67" spans="2:12" s="9" customFormat="1" ht="19.95" customHeight="1">
      <c r="B67" s="108"/>
      <c r="D67" s="109" t="s">
        <v>245</v>
      </c>
      <c r="E67" s="110"/>
      <c r="F67" s="110"/>
      <c r="G67" s="110"/>
      <c r="H67" s="110"/>
      <c r="I67" s="110"/>
      <c r="J67" s="111">
        <f>J117</f>
        <v>0</v>
      </c>
      <c r="L67" s="108"/>
    </row>
    <row r="68" spans="2:12" s="9" customFormat="1" ht="19.95" customHeight="1">
      <c r="B68" s="108"/>
      <c r="D68" s="109" t="s">
        <v>246</v>
      </c>
      <c r="E68" s="110"/>
      <c r="F68" s="110"/>
      <c r="G68" s="110"/>
      <c r="H68" s="110"/>
      <c r="I68" s="110"/>
      <c r="J68" s="111">
        <f>J127</f>
        <v>0</v>
      </c>
      <c r="L68" s="108"/>
    </row>
    <row r="69" spans="2:12" s="9" customFormat="1" ht="19.95" customHeight="1">
      <c r="B69" s="108"/>
      <c r="D69" s="109" t="s">
        <v>247</v>
      </c>
      <c r="E69" s="110"/>
      <c r="F69" s="110"/>
      <c r="G69" s="110"/>
      <c r="H69" s="110"/>
      <c r="I69" s="110"/>
      <c r="J69" s="111">
        <f>J145</f>
        <v>0</v>
      </c>
      <c r="L69" s="108"/>
    </row>
    <row r="70" spans="2:12" s="1" customFormat="1" ht="21.75" customHeight="1">
      <c r="B70" s="33"/>
      <c r="L70" s="33"/>
    </row>
    <row r="71" spans="2:12" s="1" customFormat="1" ht="6.9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" customHeight="1">
      <c r="B76" s="33"/>
      <c r="C76" s="21" t="s">
        <v>153</v>
      </c>
      <c r="L76" s="33"/>
    </row>
    <row r="77" spans="2:12" s="1" customFormat="1" ht="6.9" customHeight="1">
      <c r="B77" s="33"/>
      <c r="L77" s="33"/>
    </row>
    <row r="78" spans="2:12" s="1" customFormat="1" ht="12" customHeight="1">
      <c r="B78" s="33"/>
      <c r="C78" s="27" t="s">
        <v>16</v>
      </c>
      <c r="L78" s="33"/>
    </row>
    <row r="79" spans="2:12" s="1" customFormat="1" ht="16.5" customHeight="1">
      <c r="B79" s="33"/>
      <c r="E79" s="327" t="str">
        <f>E7</f>
        <v>Rekonstrukce vodovodu a kanalizace Dolní Němčice - 2027</v>
      </c>
      <c r="F79" s="328"/>
      <c r="G79" s="328"/>
      <c r="H79" s="328"/>
      <c r="L79" s="33"/>
    </row>
    <row r="80" spans="2:12" ht="12" customHeight="1">
      <c r="B80" s="20"/>
      <c r="C80" s="27" t="s">
        <v>143</v>
      </c>
      <c r="L80" s="20"/>
    </row>
    <row r="81" spans="2:65" s="1" customFormat="1" ht="16.5" customHeight="1">
      <c r="B81" s="33"/>
      <c r="E81" s="327" t="s">
        <v>235</v>
      </c>
      <c r="F81" s="329"/>
      <c r="G81" s="329"/>
      <c r="H81" s="329"/>
      <c r="L81" s="33"/>
    </row>
    <row r="82" spans="2:65" s="1" customFormat="1" ht="12" customHeight="1">
      <c r="B82" s="33"/>
      <c r="C82" s="27" t="s">
        <v>236</v>
      </c>
      <c r="L82" s="33"/>
    </row>
    <row r="83" spans="2:65" s="1" customFormat="1" ht="16.5" customHeight="1">
      <c r="B83" s="33"/>
      <c r="E83" s="291" t="str">
        <f>E11</f>
        <v>SO-06 - Obnova povrchu silnice III/1519</v>
      </c>
      <c r="F83" s="329"/>
      <c r="G83" s="329"/>
      <c r="H83" s="329"/>
      <c r="L83" s="33"/>
    </row>
    <row r="84" spans="2:65" s="1" customFormat="1" ht="6.9" customHeight="1">
      <c r="B84" s="33"/>
      <c r="L84" s="33"/>
    </row>
    <row r="85" spans="2:65" s="1" customFormat="1" ht="12" customHeight="1">
      <c r="B85" s="33"/>
      <c r="C85" s="27" t="s">
        <v>22</v>
      </c>
      <c r="F85" s="25" t="str">
        <f>F14</f>
        <v>Dolní Němčice</v>
      </c>
      <c r="I85" s="27" t="s">
        <v>24</v>
      </c>
      <c r="J85" s="50" t="str">
        <f>IF(J14="","",J14)</f>
        <v>16. 2. 2021</v>
      </c>
      <c r="L85" s="33"/>
    </row>
    <row r="86" spans="2:65" s="1" customFormat="1" ht="6.9" customHeight="1">
      <c r="B86" s="33"/>
      <c r="L86" s="33"/>
    </row>
    <row r="87" spans="2:65" s="1" customFormat="1" ht="15.15" customHeight="1">
      <c r="B87" s="33"/>
      <c r="C87" s="27" t="s">
        <v>30</v>
      </c>
      <c r="F87" s="25" t="str">
        <f>E17</f>
        <v>Město Dačice</v>
      </c>
      <c r="I87" s="27" t="s">
        <v>38</v>
      </c>
      <c r="J87" s="31" t="str">
        <f>E23</f>
        <v>VAK projekt s.r.o.</v>
      </c>
      <c r="L87" s="33"/>
    </row>
    <row r="88" spans="2:65" s="1" customFormat="1" ht="25.65" customHeight="1">
      <c r="B88" s="33"/>
      <c r="C88" s="27" t="s">
        <v>36</v>
      </c>
      <c r="F88" s="25" t="str">
        <f>IF(E20="","",E20)</f>
        <v>Vyplň údaj</v>
      </c>
      <c r="I88" s="27" t="s">
        <v>43</v>
      </c>
      <c r="J88" s="31" t="str">
        <f>E26</f>
        <v>Ing. Martina Zamlinská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154</v>
      </c>
      <c r="D90" s="114" t="s">
        <v>67</v>
      </c>
      <c r="E90" s="114" t="s">
        <v>63</v>
      </c>
      <c r="F90" s="114" t="s">
        <v>64</v>
      </c>
      <c r="G90" s="114" t="s">
        <v>155</v>
      </c>
      <c r="H90" s="114" t="s">
        <v>156</v>
      </c>
      <c r="I90" s="114" t="s">
        <v>157</v>
      </c>
      <c r="J90" s="114" t="s">
        <v>147</v>
      </c>
      <c r="K90" s="115" t="s">
        <v>158</v>
      </c>
      <c r="L90" s="112"/>
      <c r="M90" s="57" t="s">
        <v>44</v>
      </c>
      <c r="N90" s="58" t="s">
        <v>52</v>
      </c>
      <c r="O90" s="58" t="s">
        <v>159</v>
      </c>
      <c r="P90" s="58" t="s">
        <v>160</v>
      </c>
      <c r="Q90" s="58" t="s">
        <v>161</v>
      </c>
      <c r="R90" s="58" t="s">
        <v>162</v>
      </c>
      <c r="S90" s="58" t="s">
        <v>163</v>
      </c>
      <c r="T90" s="59" t="s">
        <v>164</v>
      </c>
    </row>
    <row r="91" spans="2:65" s="1" customFormat="1" ht="22.8" customHeight="1">
      <c r="B91" s="33"/>
      <c r="C91" s="62" t="s">
        <v>165</v>
      </c>
      <c r="J91" s="116">
        <f>BK91</f>
        <v>0</v>
      </c>
      <c r="L91" s="33"/>
      <c r="M91" s="60"/>
      <c r="N91" s="51"/>
      <c r="O91" s="51"/>
      <c r="P91" s="117">
        <f>P92</f>
        <v>0</v>
      </c>
      <c r="Q91" s="51"/>
      <c r="R91" s="117">
        <f>R92</f>
        <v>0.93996999999999986</v>
      </c>
      <c r="S91" s="51"/>
      <c r="T91" s="118">
        <f>T92</f>
        <v>1117.1870000000001</v>
      </c>
      <c r="AT91" s="17" t="s">
        <v>81</v>
      </c>
      <c r="AU91" s="17" t="s">
        <v>148</v>
      </c>
      <c r="BK91" s="119">
        <f>BK92</f>
        <v>0</v>
      </c>
    </row>
    <row r="92" spans="2:65" s="11" customFormat="1" ht="25.95" customHeight="1">
      <c r="B92" s="120"/>
      <c r="D92" s="121" t="s">
        <v>81</v>
      </c>
      <c r="E92" s="122" t="s">
        <v>248</v>
      </c>
      <c r="F92" s="122" t="s">
        <v>249</v>
      </c>
      <c r="I92" s="123"/>
      <c r="J92" s="124">
        <f>BK92</f>
        <v>0</v>
      </c>
      <c r="L92" s="120"/>
      <c r="M92" s="125"/>
      <c r="P92" s="126">
        <f>P93+P109+P117+P127+P145</f>
        <v>0</v>
      </c>
      <c r="R92" s="126">
        <f>R93+R109+R117+R127+R145</f>
        <v>0.93996999999999986</v>
      </c>
      <c r="T92" s="127">
        <f>T93+T109+T117+T127+T145</f>
        <v>1117.1870000000001</v>
      </c>
      <c r="AR92" s="121" t="s">
        <v>90</v>
      </c>
      <c r="AT92" s="128" t="s">
        <v>81</v>
      </c>
      <c r="AU92" s="128" t="s">
        <v>82</v>
      </c>
      <c r="AY92" s="121" t="s">
        <v>168</v>
      </c>
      <c r="BK92" s="129">
        <f>BK93+BK109+BK117+BK127+BK145</f>
        <v>0</v>
      </c>
    </row>
    <row r="93" spans="2:65" s="11" customFormat="1" ht="22.8" customHeight="1">
      <c r="B93" s="120"/>
      <c r="D93" s="121" t="s">
        <v>81</v>
      </c>
      <c r="E93" s="130" t="s">
        <v>90</v>
      </c>
      <c r="F93" s="130" t="s">
        <v>250</v>
      </c>
      <c r="I93" s="123"/>
      <c r="J93" s="131">
        <f>BK93</f>
        <v>0</v>
      </c>
      <c r="L93" s="120"/>
      <c r="M93" s="125"/>
      <c r="P93" s="126">
        <f>SUM(P94:P108)</f>
        <v>0</v>
      </c>
      <c r="R93" s="126">
        <f>SUM(R94:R108)</f>
        <v>1.2770000000000002E-2</v>
      </c>
      <c r="T93" s="127">
        <f>SUM(T94:T108)</f>
        <v>1117.1870000000001</v>
      </c>
      <c r="AR93" s="121" t="s">
        <v>90</v>
      </c>
      <c r="AT93" s="128" t="s">
        <v>81</v>
      </c>
      <c r="AU93" s="128" t="s">
        <v>90</v>
      </c>
      <c r="AY93" s="121" t="s">
        <v>168</v>
      </c>
      <c r="BK93" s="129">
        <f>SUM(BK94:BK108)</f>
        <v>0</v>
      </c>
    </row>
    <row r="94" spans="2:65" s="1" customFormat="1" ht="37.799999999999997" customHeight="1">
      <c r="B94" s="33"/>
      <c r="C94" s="132" t="s">
        <v>90</v>
      </c>
      <c r="D94" s="132" t="s">
        <v>171</v>
      </c>
      <c r="E94" s="133" t="s">
        <v>1068</v>
      </c>
      <c r="F94" s="134" t="s">
        <v>1069</v>
      </c>
      <c r="G94" s="135" t="s">
        <v>253</v>
      </c>
      <c r="H94" s="136">
        <v>1277</v>
      </c>
      <c r="I94" s="137"/>
      <c r="J94" s="138">
        <f>ROUND(I94*H94,2)</f>
        <v>0</v>
      </c>
      <c r="K94" s="134" t="s">
        <v>254</v>
      </c>
      <c r="L94" s="33"/>
      <c r="M94" s="139" t="s">
        <v>44</v>
      </c>
      <c r="N94" s="140" t="s">
        <v>53</v>
      </c>
      <c r="P94" s="141">
        <f>O94*H94</f>
        <v>0</v>
      </c>
      <c r="Q94" s="141">
        <v>0</v>
      </c>
      <c r="R94" s="141">
        <f>Q94*H94</f>
        <v>0</v>
      </c>
      <c r="S94" s="141">
        <v>0.44</v>
      </c>
      <c r="T94" s="142">
        <f>S94*H94</f>
        <v>561.88</v>
      </c>
      <c r="AR94" s="143" t="s">
        <v>187</v>
      </c>
      <c r="AT94" s="143" t="s">
        <v>171</v>
      </c>
      <c r="AU94" s="143" t="s">
        <v>21</v>
      </c>
      <c r="AY94" s="17" t="s">
        <v>168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7" t="s">
        <v>90</v>
      </c>
      <c r="BK94" s="144">
        <f>ROUND(I94*H94,2)</f>
        <v>0</v>
      </c>
      <c r="BL94" s="17" t="s">
        <v>187</v>
      </c>
      <c r="BM94" s="143" t="s">
        <v>1070</v>
      </c>
    </row>
    <row r="95" spans="2:65" s="1" customFormat="1" ht="10.199999999999999">
      <c r="B95" s="33"/>
      <c r="D95" s="160" t="s">
        <v>256</v>
      </c>
      <c r="F95" s="161" t="s">
        <v>1071</v>
      </c>
      <c r="I95" s="147"/>
      <c r="L95" s="33"/>
      <c r="M95" s="148"/>
      <c r="T95" s="54"/>
      <c r="AT95" s="17" t="s">
        <v>256</v>
      </c>
      <c r="AU95" s="17" t="s">
        <v>21</v>
      </c>
    </row>
    <row r="96" spans="2:65" s="1" customFormat="1" ht="19.2">
      <c r="B96" s="33"/>
      <c r="D96" s="145" t="s">
        <v>177</v>
      </c>
      <c r="F96" s="146" t="s">
        <v>263</v>
      </c>
      <c r="I96" s="147"/>
      <c r="L96" s="33"/>
      <c r="M96" s="148"/>
      <c r="T96" s="54"/>
      <c r="AT96" s="17" t="s">
        <v>177</v>
      </c>
      <c r="AU96" s="17" t="s">
        <v>21</v>
      </c>
    </row>
    <row r="97" spans="2:65" s="12" customFormat="1" ht="10.199999999999999">
      <c r="B97" s="149"/>
      <c r="D97" s="145" t="s">
        <v>182</v>
      </c>
      <c r="E97" s="150" t="s">
        <v>44</v>
      </c>
      <c r="F97" s="151" t="s">
        <v>1061</v>
      </c>
      <c r="H97" s="152">
        <v>1277</v>
      </c>
      <c r="I97" s="153"/>
      <c r="L97" s="149"/>
      <c r="M97" s="154"/>
      <c r="T97" s="155"/>
      <c r="AT97" s="150" t="s">
        <v>182</v>
      </c>
      <c r="AU97" s="150" t="s">
        <v>21</v>
      </c>
      <c r="AV97" s="12" t="s">
        <v>21</v>
      </c>
      <c r="AW97" s="12" t="s">
        <v>42</v>
      </c>
      <c r="AX97" s="12" t="s">
        <v>82</v>
      </c>
      <c r="AY97" s="150" t="s">
        <v>168</v>
      </c>
    </row>
    <row r="98" spans="2:65" s="13" customFormat="1" ht="10.199999999999999">
      <c r="B98" s="162"/>
      <c r="D98" s="145" t="s">
        <v>182</v>
      </c>
      <c r="E98" s="163" t="s">
        <v>44</v>
      </c>
      <c r="F98" s="164" t="s">
        <v>264</v>
      </c>
      <c r="H98" s="165">
        <v>1277</v>
      </c>
      <c r="I98" s="166"/>
      <c r="L98" s="162"/>
      <c r="M98" s="167"/>
      <c r="T98" s="168"/>
      <c r="AT98" s="163" t="s">
        <v>182</v>
      </c>
      <c r="AU98" s="163" t="s">
        <v>21</v>
      </c>
      <c r="AV98" s="13" t="s">
        <v>187</v>
      </c>
      <c r="AW98" s="13" t="s">
        <v>42</v>
      </c>
      <c r="AX98" s="13" t="s">
        <v>90</v>
      </c>
      <c r="AY98" s="163" t="s">
        <v>168</v>
      </c>
    </row>
    <row r="99" spans="2:65" s="1" customFormat="1" ht="33" customHeight="1">
      <c r="B99" s="33"/>
      <c r="C99" s="132" t="s">
        <v>21</v>
      </c>
      <c r="D99" s="132" t="s">
        <v>171</v>
      </c>
      <c r="E99" s="133" t="s">
        <v>1072</v>
      </c>
      <c r="F99" s="134" t="s">
        <v>1073</v>
      </c>
      <c r="G99" s="135" t="s">
        <v>253</v>
      </c>
      <c r="H99" s="136">
        <v>1277</v>
      </c>
      <c r="I99" s="137"/>
      <c r="J99" s="138">
        <f>ROUND(I99*H99,2)</f>
        <v>0</v>
      </c>
      <c r="K99" s="134" t="s">
        <v>254</v>
      </c>
      <c r="L99" s="33"/>
      <c r="M99" s="139" t="s">
        <v>44</v>
      </c>
      <c r="N99" s="140" t="s">
        <v>53</v>
      </c>
      <c r="P99" s="141">
        <f>O99*H99</f>
        <v>0</v>
      </c>
      <c r="Q99" s="141">
        <v>0</v>
      </c>
      <c r="R99" s="141">
        <f>Q99*H99</f>
        <v>0</v>
      </c>
      <c r="S99" s="141">
        <v>0.316</v>
      </c>
      <c r="T99" s="142">
        <f>S99*H99</f>
        <v>403.53199999999998</v>
      </c>
      <c r="AR99" s="143" t="s">
        <v>187</v>
      </c>
      <c r="AT99" s="143" t="s">
        <v>171</v>
      </c>
      <c r="AU99" s="143" t="s">
        <v>21</v>
      </c>
      <c r="AY99" s="17" t="s">
        <v>168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7" t="s">
        <v>90</v>
      </c>
      <c r="BK99" s="144">
        <f>ROUND(I99*H99,2)</f>
        <v>0</v>
      </c>
      <c r="BL99" s="17" t="s">
        <v>187</v>
      </c>
      <c r="BM99" s="143" t="s">
        <v>1074</v>
      </c>
    </row>
    <row r="100" spans="2:65" s="1" customFormat="1" ht="10.199999999999999">
      <c r="B100" s="33"/>
      <c r="D100" s="160" t="s">
        <v>256</v>
      </c>
      <c r="F100" s="161" t="s">
        <v>1075</v>
      </c>
      <c r="I100" s="147"/>
      <c r="L100" s="33"/>
      <c r="M100" s="148"/>
      <c r="T100" s="54"/>
      <c r="AT100" s="17" t="s">
        <v>256</v>
      </c>
      <c r="AU100" s="17" t="s">
        <v>21</v>
      </c>
    </row>
    <row r="101" spans="2:65" s="12" customFormat="1" ht="10.199999999999999">
      <c r="B101" s="149"/>
      <c r="D101" s="145" t="s">
        <v>182</v>
      </c>
      <c r="E101" s="150" t="s">
        <v>44</v>
      </c>
      <c r="F101" s="151" t="s">
        <v>1061</v>
      </c>
      <c r="H101" s="152">
        <v>1277</v>
      </c>
      <c r="I101" s="153"/>
      <c r="L101" s="149"/>
      <c r="M101" s="154"/>
      <c r="T101" s="155"/>
      <c r="AT101" s="150" t="s">
        <v>182</v>
      </c>
      <c r="AU101" s="150" t="s">
        <v>21</v>
      </c>
      <c r="AV101" s="12" t="s">
        <v>21</v>
      </c>
      <c r="AW101" s="12" t="s">
        <v>42</v>
      </c>
      <c r="AX101" s="12" t="s">
        <v>90</v>
      </c>
      <c r="AY101" s="150" t="s">
        <v>168</v>
      </c>
    </row>
    <row r="102" spans="2:65" s="1" customFormat="1" ht="24.15" customHeight="1">
      <c r="B102" s="33"/>
      <c r="C102" s="132" t="s">
        <v>183</v>
      </c>
      <c r="D102" s="132" t="s">
        <v>171</v>
      </c>
      <c r="E102" s="133" t="s">
        <v>1076</v>
      </c>
      <c r="F102" s="134" t="s">
        <v>1077</v>
      </c>
      <c r="G102" s="135" t="s">
        <v>253</v>
      </c>
      <c r="H102" s="136">
        <v>1277</v>
      </c>
      <c r="I102" s="137"/>
      <c r="J102" s="138">
        <f>ROUND(I102*H102,2)</f>
        <v>0</v>
      </c>
      <c r="K102" s="134" t="s">
        <v>254</v>
      </c>
      <c r="L102" s="33"/>
      <c r="M102" s="139" t="s">
        <v>44</v>
      </c>
      <c r="N102" s="140" t="s">
        <v>53</v>
      </c>
      <c r="P102" s="141">
        <f>O102*H102</f>
        <v>0</v>
      </c>
      <c r="Q102" s="141">
        <v>1.0000000000000001E-5</v>
      </c>
      <c r="R102" s="141">
        <f>Q102*H102</f>
        <v>1.2770000000000002E-2</v>
      </c>
      <c r="S102" s="141">
        <v>0.115</v>
      </c>
      <c r="T102" s="142">
        <f>S102*H102</f>
        <v>146.85500000000002</v>
      </c>
      <c r="AR102" s="143" t="s">
        <v>187</v>
      </c>
      <c r="AT102" s="143" t="s">
        <v>171</v>
      </c>
      <c r="AU102" s="143" t="s">
        <v>21</v>
      </c>
      <c r="AY102" s="17" t="s">
        <v>168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7" t="s">
        <v>90</v>
      </c>
      <c r="BK102" s="144">
        <f>ROUND(I102*H102,2)</f>
        <v>0</v>
      </c>
      <c r="BL102" s="17" t="s">
        <v>187</v>
      </c>
      <c r="BM102" s="143" t="s">
        <v>1078</v>
      </c>
    </row>
    <row r="103" spans="2:65" s="1" customFormat="1" ht="10.199999999999999">
      <c r="B103" s="33"/>
      <c r="D103" s="160" t="s">
        <v>256</v>
      </c>
      <c r="F103" s="161" t="s">
        <v>1079</v>
      </c>
      <c r="I103" s="147"/>
      <c r="L103" s="33"/>
      <c r="M103" s="148"/>
      <c r="T103" s="54"/>
      <c r="AT103" s="17" t="s">
        <v>256</v>
      </c>
      <c r="AU103" s="17" t="s">
        <v>21</v>
      </c>
    </row>
    <row r="104" spans="2:65" s="12" customFormat="1" ht="10.199999999999999">
      <c r="B104" s="149"/>
      <c r="D104" s="145" t="s">
        <v>182</v>
      </c>
      <c r="E104" s="150" t="s">
        <v>44</v>
      </c>
      <c r="F104" s="151" t="s">
        <v>1061</v>
      </c>
      <c r="H104" s="152">
        <v>1277</v>
      </c>
      <c r="I104" s="153"/>
      <c r="L104" s="149"/>
      <c r="M104" s="154"/>
      <c r="T104" s="155"/>
      <c r="AT104" s="150" t="s">
        <v>182</v>
      </c>
      <c r="AU104" s="150" t="s">
        <v>21</v>
      </c>
      <c r="AV104" s="12" t="s">
        <v>21</v>
      </c>
      <c r="AW104" s="12" t="s">
        <v>42</v>
      </c>
      <c r="AX104" s="12" t="s">
        <v>82</v>
      </c>
      <c r="AY104" s="150" t="s">
        <v>168</v>
      </c>
    </row>
    <row r="105" spans="2:65" s="13" customFormat="1" ht="10.199999999999999">
      <c r="B105" s="162"/>
      <c r="D105" s="145" t="s">
        <v>182</v>
      </c>
      <c r="E105" s="163" t="s">
        <v>44</v>
      </c>
      <c r="F105" s="164" t="s">
        <v>264</v>
      </c>
      <c r="H105" s="165">
        <v>1277</v>
      </c>
      <c r="I105" s="166"/>
      <c r="L105" s="162"/>
      <c r="M105" s="167"/>
      <c r="T105" s="168"/>
      <c r="AT105" s="163" t="s">
        <v>182</v>
      </c>
      <c r="AU105" s="163" t="s">
        <v>21</v>
      </c>
      <c r="AV105" s="13" t="s">
        <v>187</v>
      </c>
      <c r="AW105" s="13" t="s">
        <v>42</v>
      </c>
      <c r="AX105" s="13" t="s">
        <v>90</v>
      </c>
      <c r="AY105" s="163" t="s">
        <v>168</v>
      </c>
    </row>
    <row r="106" spans="2:65" s="1" customFormat="1" ht="24.15" customHeight="1">
      <c r="B106" s="33"/>
      <c r="C106" s="132" t="s">
        <v>187</v>
      </c>
      <c r="D106" s="132" t="s">
        <v>171</v>
      </c>
      <c r="E106" s="133" t="s">
        <v>265</v>
      </c>
      <c r="F106" s="134" t="s">
        <v>266</v>
      </c>
      <c r="G106" s="135" t="s">
        <v>267</v>
      </c>
      <c r="H106" s="136">
        <v>24</v>
      </c>
      <c r="I106" s="137"/>
      <c r="J106" s="138">
        <f>ROUND(I106*H106,2)</f>
        <v>0</v>
      </c>
      <c r="K106" s="134" t="s">
        <v>254</v>
      </c>
      <c r="L106" s="33"/>
      <c r="M106" s="139" t="s">
        <v>44</v>
      </c>
      <c r="N106" s="140" t="s">
        <v>53</v>
      </c>
      <c r="P106" s="141">
        <f>O106*H106</f>
        <v>0</v>
      </c>
      <c r="Q106" s="141">
        <v>0</v>
      </c>
      <c r="R106" s="141">
        <f>Q106*H106</f>
        <v>0</v>
      </c>
      <c r="S106" s="141">
        <v>0.20499999999999999</v>
      </c>
      <c r="T106" s="142">
        <f>S106*H106</f>
        <v>4.92</v>
      </c>
      <c r="AR106" s="143" t="s">
        <v>187</v>
      </c>
      <c r="AT106" s="143" t="s">
        <v>171</v>
      </c>
      <c r="AU106" s="143" t="s">
        <v>21</v>
      </c>
      <c r="AY106" s="17" t="s">
        <v>168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7" t="s">
        <v>90</v>
      </c>
      <c r="BK106" s="144">
        <f>ROUND(I106*H106,2)</f>
        <v>0</v>
      </c>
      <c r="BL106" s="17" t="s">
        <v>187</v>
      </c>
      <c r="BM106" s="143" t="s">
        <v>1080</v>
      </c>
    </row>
    <row r="107" spans="2:65" s="1" customFormat="1" ht="10.199999999999999">
      <c r="B107" s="33"/>
      <c r="D107" s="160" t="s">
        <v>256</v>
      </c>
      <c r="F107" s="161" t="s">
        <v>269</v>
      </c>
      <c r="I107" s="147"/>
      <c r="L107" s="33"/>
      <c r="M107" s="148"/>
      <c r="T107" s="54"/>
      <c r="AT107" s="17" t="s">
        <v>256</v>
      </c>
      <c r="AU107" s="17" t="s">
        <v>21</v>
      </c>
    </row>
    <row r="108" spans="2:65" s="12" customFormat="1" ht="10.199999999999999">
      <c r="B108" s="149"/>
      <c r="D108" s="145" t="s">
        <v>182</v>
      </c>
      <c r="E108" s="150" t="s">
        <v>44</v>
      </c>
      <c r="F108" s="151" t="s">
        <v>394</v>
      </c>
      <c r="H108" s="152">
        <v>24</v>
      </c>
      <c r="I108" s="153"/>
      <c r="L108" s="149"/>
      <c r="M108" s="154"/>
      <c r="T108" s="155"/>
      <c r="AT108" s="150" t="s">
        <v>182</v>
      </c>
      <c r="AU108" s="150" t="s">
        <v>21</v>
      </c>
      <c r="AV108" s="12" t="s">
        <v>21</v>
      </c>
      <c r="AW108" s="12" t="s">
        <v>42</v>
      </c>
      <c r="AX108" s="12" t="s">
        <v>90</v>
      </c>
      <c r="AY108" s="150" t="s">
        <v>168</v>
      </c>
    </row>
    <row r="109" spans="2:65" s="11" customFormat="1" ht="22.8" customHeight="1">
      <c r="B109" s="120"/>
      <c r="D109" s="121" t="s">
        <v>81</v>
      </c>
      <c r="E109" s="130" t="s">
        <v>167</v>
      </c>
      <c r="F109" s="130" t="s">
        <v>463</v>
      </c>
      <c r="I109" s="123"/>
      <c r="J109" s="131">
        <f>BK109</f>
        <v>0</v>
      </c>
      <c r="L109" s="120"/>
      <c r="M109" s="125"/>
      <c r="P109" s="126">
        <f>SUM(P110:P116)</f>
        <v>0</v>
      </c>
      <c r="R109" s="126">
        <f>SUM(R110:R116)</f>
        <v>0</v>
      </c>
      <c r="T109" s="127">
        <f>SUM(T110:T116)</f>
        <v>0</v>
      </c>
      <c r="AR109" s="121" t="s">
        <v>90</v>
      </c>
      <c r="AT109" s="128" t="s">
        <v>81</v>
      </c>
      <c r="AU109" s="128" t="s">
        <v>90</v>
      </c>
      <c r="AY109" s="121" t="s">
        <v>168</v>
      </c>
      <c r="BK109" s="129">
        <f>SUM(BK110:BK116)</f>
        <v>0</v>
      </c>
    </row>
    <row r="110" spans="2:65" s="1" customFormat="1" ht="21.75" customHeight="1">
      <c r="B110" s="33"/>
      <c r="C110" s="132" t="s">
        <v>167</v>
      </c>
      <c r="D110" s="132" t="s">
        <v>171</v>
      </c>
      <c r="E110" s="133" t="s">
        <v>1081</v>
      </c>
      <c r="F110" s="134" t="s">
        <v>1082</v>
      </c>
      <c r="G110" s="135" t="s">
        <v>253</v>
      </c>
      <c r="H110" s="136">
        <v>2554</v>
      </c>
      <c r="I110" s="137"/>
      <c r="J110" s="138">
        <f>ROUND(I110*H110,2)</f>
        <v>0</v>
      </c>
      <c r="K110" s="134" t="s">
        <v>254</v>
      </c>
      <c r="L110" s="33"/>
      <c r="M110" s="139" t="s">
        <v>44</v>
      </c>
      <c r="N110" s="140" t="s">
        <v>53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187</v>
      </c>
      <c r="AT110" s="143" t="s">
        <v>171</v>
      </c>
      <c r="AU110" s="143" t="s">
        <v>21</v>
      </c>
      <c r="AY110" s="17" t="s">
        <v>168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7" t="s">
        <v>90</v>
      </c>
      <c r="BK110" s="144">
        <f>ROUND(I110*H110,2)</f>
        <v>0</v>
      </c>
      <c r="BL110" s="17" t="s">
        <v>187</v>
      </c>
      <c r="BM110" s="143" t="s">
        <v>1083</v>
      </c>
    </row>
    <row r="111" spans="2:65" s="1" customFormat="1" ht="10.199999999999999">
      <c r="B111" s="33"/>
      <c r="D111" s="160" t="s">
        <v>256</v>
      </c>
      <c r="F111" s="161" t="s">
        <v>1084</v>
      </c>
      <c r="I111" s="147"/>
      <c r="L111" s="33"/>
      <c r="M111" s="148"/>
      <c r="T111" s="54"/>
      <c r="AT111" s="17" t="s">
        <v>256</v>
      </c>
      <c r="AU111" s="17" t="s">
        <v>21</v>
      </c>
    </row>
    <row r="112" spans="2:65" s="12" customFormat="1" ht="10.199999999999999">
      <c r="B112" s="149"/>
      <c r="D112" s="145" t="s">
        <v>182</v>
      </c>
      <c r="E112" s="150" t="s">
        <v>44</v>
      </c>
      <c r="F112" s="151" t="s">
        <v>1085</v>
      </c>
      <c r="H112" s="152">
        <v>2554</v>
      </c>
      <c r="I112" s="153"/>
      <c r="L112" s="149"/>
      <c r="M112" s="154"/>
      <c r="T112" s="155"/>
      <c r="AT112" s="150" t="s">
        <v>182</v>
      </c>
      <c r="AU112" s="150" t="s">
        <v>21</v>
      </c>
      <c r="AV112" s="12" t="s">
        <v>21</v>
      </c>
      <c r="AW112" s="12" t="s">
        <v>42</v>
      </c>
      <c r="AX112" s="12" t="s">
        <v>90</v>
      </c>
      <c r="AY112" s="150" t="s">
        <v>168</v>
      </c>
    </row>
    <row r="113" spans="2:65" s="1" customFormat="1" ht="24.15" customHeight="1">
      <c r="B113" s="33"/>
      <c r="C113" s="132" t="s">
        <v>195</v>
      </c>
      <c r="D113" s="132" t="s">
        <v>171</v>
      </c>
      <c r="E113" s="133" t="s">
        <v>1086</v>
      </c>
      <c r="F113" s="134" t="s">
        <v>1087</v>
      </c>
      <c r="G113" s="135" t="s">
        <v>253</v>
      </c>
      <c r="H113" s="136">
        <v>1277</v>
      </c>
      <c r="I113" s="137"/>
      <c r="J113" s="138">
        <f>ROUND(I113*H113,2)</f>
        <v>0</v>
      </c>
      <c r="K113" s="134" t="s">
        <v>254</v>
      </c>
      <c r="L113" s="33"/>
      <c r="M113" s="139" t="s">
        <v>44</v>
      </c>
      <c r="N113" s="140" t="s">
        <v>53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187</v>
      </c>
      <c r="AT113" s="143" t="s">
        <v>171</v>
      </c>
      <c r="AU113" s="143" t="s">
        <v>21</v>
      </c>
      <c r="AY113" s="17" t="s">
        <v>168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7" t="s">
        <v>90</v>
      </c>
      <c r="BK113" s="144">
        <f>ROUND(I113*H113,2)</f>
        <v>0</v>
      </c>
      <c r="BL113" s="17" t="s">
        <v>187</v>
      </c>
      <c r="BM113" s="143" t="s">
        <v>1088</v>
      </c>
    </row>
    <row r="114" spans="2:65" s="1" customFormat="1" ht="10.199999999999999">
      <c r="B114" s="33"/>
      <c r="D114" s="160" t="s">
        <v>256</v>
      </c>
      <c r="F114" s="161" t="s">
        <v>1089</v>
      </c>
      <c r="I114" s="147"/>
      <c r="L114" s="33"/>
      <c r="M114" s="148"/>
      <c r="T114" s="54"/>
      <c r="AT114" s="17" t="s">
        <v>256</v>
      </c>
      <c r="AU114" s="17" t="s">
        <v>21</v>
      </c>
    </row>
    <row r="115" spans="2:65" s="12" customFormat="1" ht="10.199999999999999">
      <c r="B115" s="149"/>
      <c r="D115" s="145" t="s">
        <v>182</v>
      </c>
      <c r="E115" s="150" t="s">
        <v>1061</v>
      </c>
      <c r="F115" s="151" t="s">
        <v>1090</v>
      </c>
      <c r="H115" s="152">
        <v>1277</v>
      </c>
      <c r="I115" s="153"/>
      <c r="L115" s="149"/>
      <c r="M115" s="154"/>
      <c r="T115" s="155"/>
      <c r="AT115" s="150" t="s">
        <v>182</v>
      </c>
      <c r="AU115" s="150" t="s">
        <v>21</v>
      </c>
      <c r="AV115" s="12" t="s">
        <v>21</v>
      </c>
      <c r="AW115" s="12" t="s">
        <v>42</v>
      </c>
      <c r="AX115" s="12" t="s">
        <v>82</v>
      </c>
      <c r="AY115" s="150" t="s">
        <v>168</v>
      </c>
    </row>
    <row r="116" spans="2:65" s="13" customFormat="1" ht="10.199999999999999">
      <c r="B116" s="162"/>
      <c r="D116" s="145" t="s">
        <v>182</v>
      </c>
      <c r="E116" s="163" t="s">
        <v>44</v>
      </c>
      <c r="F116" s="164" t="s">
        <v>264</v>
      </c>
      <c r="H116" s="165">
        <v>1277</v>
      </c>
      <c r="I116" s="166"/>
      <c r="L116" s="162"/>
      <c r="M116" s="167"/>
      <c r="T116" s="168"/>
      <c r="AT116" s="163" t="s">
        <v>182</v>
      </c>
      <c r="AU116" s="163" t="s">
        <v>21</v>
      </c>
      <c r="AV116" s="13" t="s">
        <v>187</v>
      </c>
      <c r="AW116" s="13" t="s">
        <v>42</v>
      </c>
      <c r="AX116" s="13" t="s">
        <v>90</v>
      </c>
      <c r="AY116" s="163" t="s">
        <v>168</v>
      </c>
    </row>
    <row r="117" spans="2:65" s="11" customFormat="1" ht="22.8" customHeight="1">
      <c r="B117" s="120"/>
      <c r="D117" s="121" t="s">
        <v>81</v>
      </c>
      <c r="E117" s="130" t="s">
        <v>208</v>
      </c>
      <c r="F117" s="130" t="s">
        <v>583</v>
      </c>
      <c r="I117" s="123"/>
      <c r="J117" s="131">
        <f>BK117</f>
        <v>0</v>
      </c>
      <c r="L117" s="120"/>
      <c r="M117" s="125"/>
      <c r="P117" s="126">
        <f>SUM(P118:P126)</f>
        <v>0</v>
      </c>
      <c r="R117" s="126">
        <f>SUM(R118:R126)</f>
        <v>0.92719999999999991</v>
      </c>
      <c r="T117" s="127">
        <f>SUM(T118:T126)</f>
        <v>0</v>
      </c>
      <c r="AR117" s="121" t="s">
        <v>90</v>
      </c>
      <c r="AT117" s="128" t="s">
        <v>81</v>
      </c>
      <c r="AU117" s="128" t="s">
        <v>90</v>
      </c>
      <c r="AY117" s="121" t="s">
        <v>168</v>
      </c>
      <c r="BK117" s="129">
        <f>SUM(BK118:BK126)</f>
        <v>0</v>
      </c>
    </row>
    <row r="118" spans="2:65" s="1" customFormat="1" ht="33" customHeight="1">
      <c r="B118" s="33"/>
      <c r="C118" s="132" t="s">
        <v>200</v>
      </c>
      <c r="D118" s="132" t="s">
        <v>171</v>
      </c>
      <c r="E118" s="133" t="s">
        <v>1021</v>
      </c>
      <c r="F118" s="134" t="s">
        <v>1022</v>
      </c>
      <c r="G118" s="135" t="s">
        <v>267</v>
      </c>
      <c r="H118" s="136">
        <v>1520</v>
      </c>
      <c r="I118" s="137"/>
      <c r="J118" s="138">
        <f>ROUND(I118*H118,2)</f>
        <v>0</v>
      </c>
      <c r="K118" s="134" t="s">
        <v>254</v>
      </c>
      <c r="L118" s="33"/>
      <c r="M118" s="139" t="s">
        <v>44</v>
      </c>
      <c r="N118" s="140" t="s">
        <v>53</v>
      </c>
      <c r="P118" s="141">
        <f>O118*H118</f>
        <v>0</v>
      </c>
      <c r="Q118" s="141">
        <v>6.0999999999999997E-4</v>
      </c>
      <c r="R118" s="141">
        <f>Q118*H118</f>
        <v>0.92719999999999991</v>
      </c>
      <c r="S118" s="141">
        <v>0</v>
      </c>
      <c r="T118" s="142">
        <f>S118*H118</f>
        <v>0</v>
      </c>
      <c r="AR118" s="143" t="s">
        <v>187</v>
      </c>
      <c r="AT118" s="143" t="s">
        <v>171</v>
      </c>
      <c r="AU118" s="143" t="s">
        <v>21</v>
      </c>
      <c r="AY118" s="17" t="s">
        <v>168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7" t="s">
        <v>90</v>
      </c>
      <c r="BK118" s="144">
        <f>ROUND(I118*H118,2)</f>
        <v>0</v>
      </c>
      <c r="BL118" s="17" t="s">
        <v>187</v>
      </c>
      <c r="BM118" s="143" t="s">
        <v>1091</v>
      </c>
    </row>
    <row r="119" spans="2:65" s="1" customFormat="1" ht="10.199999999999999">
      <c r="B119" s="33"/>
      <c r="D119" s="160" t="s">
        <v>256</v>
      </c>
      <c r="F119" s="161" t="s">
        <v>1024</v>
      </c>
      <c r="I119" s="147"/>
      <c r="L119" s="33"/>
      <c r="M119" s="148"/>
      <c r="T119" s="54"/>
      <c r="AT119" s="17" t="s">
        <v>256</v>
      </c>
      <c r="AU119" s="17" t="s">
        <v>21</v>
      </c>
    </row>
    <row r="120" spans="2:65" s="12" customFormat="1" ht="10.199999999999999">
      <c r="B120" s="149"/>
      <c r="D120" s="145" t="s">
        <v>182</v>
      </c>
      <c r="E120" s="150" t="s">
        <v>1064</v>
      </c>
      <c r="F120" s="151" t="s">
        <v>1092</v>
      </c>
      <c r="H120" s="152">
        <v>1520</v>
      </c>
      <c r="I120" s="153"/>
      <c r="L120" s="149"/>
      <c r="M120" s="154"/>
      <c r="T120" s="155"/>
      <c r="AT120" s="150" t="s">
        <v>182</v>
      </c>
      <c r="AU120" s="150" t="s">
        <v>21</v>
      </c>
      <c r="AV120" s="12" t="s">
        <v>21</v>
      </c>
      <c r="AW120" s="12" t="s">
        <v>42</v>
      </c>
      <c r="AX120" s="12" t="s">
        <v>90</v>
      </c>
      <c r="AY120" s="150" t="s">
        <v>168</v>
      </c>
    </row>
    <row r="121" spans="2:65" s="1" customFormat="1" ht="16.5" customHeight="1">
      <c r="B121" s="33"/>
      <c r="C121" s="132" t="s">
        <v>204</v>
      </c>
      <c r="D121" s="132" t="s">
        <v>171</v>
      </c>
      <c r="E121" s="133" t="s">
        <v>1093</v>
      </c>
      <c r="F121" s="134" t="s">
        <v>1094</v>
      </c>
      <c r="G121" s="135" t="s">
        <v>267</v>
      </c>
      <c r="H121" s="136">
        <v>1520</v>
      </c>
      <c r="I121" s="137"/>
      <c r="J121" s="138">
        <f>ROUND(I121*H121,2)</f>
        <v>0</v>
      </c>
      <c r="K121" s="134" t="s">
        <v>254</v>
      </c>
      <c r="L121" s="33"/>
      <c r="M121" s="139" t="s">
        <v>44</v>
      </c>
      <c r="N121" s="140" t="s">
        <v>53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187</v>
      </c>
      <c r="AT121" s="143" t="s">
        <v>171</v>
      </c>
      <c r="AU121" s="143" t="s">
        <v>21</v>
      </c>
      <c r="AY121" s="17" t="s">
        <v>168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7" t="s">
        <v>90</v>
      </c>
      <c r="BK121" s="144">
        <f>ROUND(I121*H121,2)</f>
        <v>0</v>
      </c>
      <c r="BL121" s="17" t="s">
        <v>187</v>
      </c>
      <c r="BM121" s="143" t="s">
        <v>1095</v>
      </c>
    </row>
    <row r="122" spans="2:65" s="1" customFormat="1" ht="10.199999999999999">
      <c r="B122" s="33"/>
      <c r="D122" s="160" t="s">
        <v>256</v>
      </c>
      <c r="F122" s="161" t="s">
        <v>1096</v>
      </c>
      <c r="I122" s="147"/>
      <c r="L122" s="33"/>
      <c r="M122" s="148"/>
      <c r="T122" s="54"/>
      <c r="AT122" s="17" t="s">
        <v>256</v>
      </c>
      <c r="AU122" s="17" t="s">
        <v>21</v>
      </c>
    </row>
    <row r="123" spans="2:65" s="12" customFormat="1" ht="10.199999999999999">
      <c r="B123" s="149"/>
      <c r="D123" s="145" t="s">
        <v>182</v>
      </c>
      <c r="E123" s="150" t="s">
        <v>44</v>
      </c>
      <c r="F123" s="151" t="s">
        <v>1064</v>
      </c>
      <c r="H123" s="152">
        <v>1520</v>
      </c>
      <c r="I123" s="153"/>
      <c r="L123" s="149"/>
      <c r="M123" s="154"/>
      <c r="T123" s="155"/>
      <c r="AT123" s="150" t="s">
        <v>182</v>
      </c>
      <c r="AU123" s="150" t="s">
        <v>21</v>
      </c>
      <c r="AV123" s="12" t="s">
        <v>21</v>
      </c>
      <c r="AW123" s="12" t="s">
        <v>42</v>
      </c>
      <c r="AX123" s="12" t="s">
        <v>90</v>
      </c>
      <c r="AY123" s="150" t="s">
        <v>168</v>
      </c>
    </row>
    <row r="124" spans="2:65" s="1" customFormat="1" ht="37.799999999999997" customHeight="1">
      <c r="B124" s="33"/>
      <c r="C124" s="132" t="s">
        <v>208</v>
      </c>
      <c r="D124" s="132" t="s">
        <v>171</v>
      </c>
      <c r="E124" s="133" t="s">
        <v>585</v>
      </c>
      <c r="F124" s="134" t="s">
        <v>586</v>
      </c>
      <c r="G124" s="135" t="s">
        <v>267</v>
      </c>
      <c r="H124" s="136">
        <v>24</v>
      </c>
      <c r="I124" s="137"/>
      <c r="J124" s="138">
        <f>ROUND(I124*H124,2)</f>
        <v>0</v>
      </c>
      <c r="K124" s="134" t="s">
        <v>254</v>
      </c>
      <c r="L124" s="33"/>
      <c r="M124" s="139" t="s">
        <v>44</v>
      </c>
      <c r="N124" s="140" t="s">
        <v>53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187</v>
      </c>
      <c r="AT124" s="143" t="s">
        <v>171</v>
      </c>
      <c r="AU124" s="143" t="s">
        <v>21</v>
      </c>
      <c r="AY124" s="17" t="s">
        <v>168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7" t="s">
        <v>90</v>
      </c>
      <c r="BK124" s="144">
        <f>ROUND(I124*H124,2)</f>
        <v>0</v>
      </c>
      <c r="BL124" s="17" t="s">
        <v>187</v>
      </c>
      <c r="BM124" s="143" t="s">
        <v>1097</v>
      </c>
    </row>
    <row r="125" spans="2:65" s="1" customFormat="1" ht="10.199999999999999">
      <c r="B125" s="33"/>
      <c r="D125" s="160" t="s">
        <v>256</v>
      </c>
      <c r="F125" s="161" t="s">
        <v>588</v>
      </c>
      <c r="I125" s="147"/>
      <c r="L125" s="33"/>
      <c r="M125" s="148"/>
      <c r="T125" s="54"/>
      <c r="AT125" s="17" t="s">
        <v>256</v>
      </c>
      <c r="AU125" s="17" t="s">
        <v>21</v>
      </c>
    </row>
    <row r="126" spans="2:65" s="12" customFormat="1" ht="10.199999999999999">
      <c r="B126" s="149"/>
      <c r="D126" s="145" t="s">
        <v>182</v>
      </c>
      <c r="E126" s="150" t="s">
        <v>44</v>
      </c>
      <c r="F126" s="151" t="s">
        <v>394</v>
      </c>
      <c r="H126" s="152">
        <v>24</v>
      </c>
      <c r="I126" s="153"/>
      <c r="L126" s="149"/>
      <c r="M126" s="154"/>
      <c r="T126" s="155"/>
      <c r="AT126" s="150" t="s">
        <v>182</v>
      </c>
      <c r="AU126" s="150" t="s">
        <v>21</v>
      </c>
      <c r="AV126" s="12" t="s">
        <v>21</v>
      </c>
      <c r="AW126" s="12" t="s">
        <v>42</v>
      </c>
      <c r="AX126" s="12" t="s">
        <v>90</v>
      </c>
      <c r="AY126" s="150" t="s">
        <v>168</v>
      </c>
    </row>
    <row r="127" spans="2:65" s="11" customFormat="1" ht="22.8" customHeight="1">
      <c r="B127" s="120"/>
      <c r="D127" s="121" t="s">
        <v>81</v>
      </c>
      <c r="E127" s="130" t="s">
        <v>594</v>
      </c>
      <c r="F127" s="130" t="s">
        <v>595</v>
      </c>
      <c r="I127" s="123"/>
      <c r="J127" s="131">
        <f>BK127</f>
        <v>0</v>
      </c>
      <c r="L127" s="120"/>
      <c r="M127" s="125"/>
      <c r="P127" s="126">
        <f>SUM(P128:P144)</f>
        <v>0</v>
      </c>
      <c r="R127" s="126">
        <f>SUM(R128:R144)</f>
        <v>0</v>
      </c>
      <c r="T127" s="127">
        <f>SUM(T128:T144)</f>
        <v>0</v>
      </c>
      <c r="AR127" s="121" t="s">
        <v>90</v>
      </c>
      <c r="AT127" s="128" t="s">
        <v>81</v>
      </c>
      <c r="AU127" s="128" t="s">
        <v>90</v>
      </c>
      <c r="AY127" s="121" t="s">
        <v>168</v>
      </c>
      <c r="BK127" s="129">
        <f>SUM(BK128:BK144)</f>
        <v>0</v>
      </c>
    </row>
    <row r="128" spans="2:65" s="1" customFormat="1" ht="24.15" customHeight="1">
      <c r="B128" s="33"/>
      <c r="C128" s="132" t="s">
        <v>214</v>
      </c>
      <c r="D128" s="132" t="s">
        <v>171</v>
      </c>
      <c r="E128" s="133" t="s">
        <v>597</v>
      </c>
      <c r="F128" s="134" t="s">
        <v>598</v>
      </c>
      <c r="G128" s="135" t="s">
        <v>365</v>
      </c>
      <c r="H128" s="136">
        <v>1112.2670000000001</v>
      </c>
      <c r="I128" s="137"/>
      <c r="J128" s="138">
        <f>ROUND(I128*H128,2)</f>
        <v>0</v>
      </c>
      <c r="K128" s="134" t="s">
        <v>254</v>
      </c>
      <c r="L128" s="33"/>
      <c r="M128" s="139" t="s">
        <v>44</v>
      </c>
      <c r="N128" s="140" t="s">
        <v>53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187</v>
      </c>
      <c r="AT128" s="143" t="s">
        <v>171</v>
      </c>
      <c r="AU128" s="143" t="s">
        <v>21</v>
      </c>
      <c r="AY128" s="17" t="s">
        <v>168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90</v>
      </c>
      <c r="BK128" s="144">
        <f>ROUND(I128*H128,2)</f>
        <v>0</v>
      </c>
      <c r="BL128" s="17" t="s">
        <v>187</v>
      </c>
      <c r="BM128" s="143" t="s">
        <v>1098</v>
      </c>
    </row>
    <row r="129" spans="2:65" s="1" customFormat="1" ht="10.199999999999999">
      <c r="B129" s="33"/>
      <c r="D129" s="160" t="s">
        <v>256</v>
      </c>
      <c r="F129" s="161" t="s">
        <v>600</v>
      </c>
      <c r="I129" s="147"/>
      <c r="L129" s="33"/>
      <c r="M129" s="148"/>
      <c r="T129" s="54"/>
      <c r="AT129" s="17" t="s">
        <v>256</v>
      </c>
      <c r="AU129" s="17" t="s">
        <v>21</v>
      </c>
    </row>
    <row r="130" spans="2:65" s="12" customFormat="1" ht="10.199999999999999">
      <c r="B130" s="149"/>
      <c r="D130" s="145" t="s">
        <v>182</v>
      </c>
      <c r="E130" s="150" t="s">
        <v>44</v>
      </c>
      <c r="F130" s="151" t="s">
        <v>1099</v>
      </c>
      <c r="H130" s="152">
        <v>561.88</v>
      </c>
      <c r="I130" s="153"/>
      <c r="L130" s="149"/>
      <c r="M130" s="154"/>
      <c r="T130" s="155"/>
      <c r="AT130" s="150" t="s">
        <v>182</v>
      </c>
      <c r="AU130" s="150" t="s">
        <v>21</v>
      </c>
      <c r="AV130" s="12" t="s">
        <v>21</v>
      </c>
      <c r="AW130" s="12" t="s">
        <v>42</v>
      </c>
      <c r="AX130" s="12" t="s">
        <v>82</v>
      </c>
      <c r="AY130" s="150" t="s">
        <v>168</v>
      </c>
    </row>
    <row r="131" spans="2:65" s="12" customFormat="1" ht="10.199999999999999">
      <c r="B131" s="149"/>
      <c r="D131" s="145" t="s">
        <v>182</v>
      </c>
      <c r="E131" s="150" t="s">
        <v>44</v>
      </c>
      <c r="F131" s="151" t="s">
        <v>1100</v>
      </c>
      <c r="H131" s="152">
        <v>550.38699999999994</v>
      </c>
      <c r="I131" s="153"/>
      <c r="L131" s="149"/>
      <c r="M131" s="154"/>
      <c r="T131" s="155"/>
      <c r="AT131" s="150" t="s">
        <v>182</v>
      </c>
      <c r="AU131" s="150" t="s">
        <v>21</v>
      </c>
      <c r="AV131" s="12" t="s">
        <v>21</v>
      </c>
      <c r="AW131" s="12" t="s">
        <v>42</v>
      </c>
      <c r="AX131" s="12" t="s">
        <v>82</v>
      </c>
      <c r="AY131" s="150" t="s">
        <v>168</v>
      </c>
    </row>
    <row r="132" spans="2:65" s="13" customFormat="1" ht="10.199999999999999">
      <c r="B132" s="162"/>
      <c r="D132" s="145" t="s">
        <v>182</v>
      </c>
      <c r="E132" s="163" t="s">
        <v>44</v>
      </c>
      <c r="F132" s="164" t="s">
        <v>264</v>
      </c>
      <c r="H132" s="165">
        <v>1112.2669999999998</v>
      </c>
      <c r="I132" s="166"/>
      <c r="L132" s="162"/>
      <c r="M132" s="167"/>
      <c r="T132" s="168"/>
      <c r="AT132" s="163" t="s">
        <v>182</v>
      </c>
      <c r="AU132" s="163" t="s">
        <v>21</v>
      </c>
      <c r="AV132" s="13" t="s">
        <v>187</v>
      </c>
      <c r="AW132" s="13" t="s">
        <v>42</v>
      </c>
      <c r="AX132" s="13" t="s">
        <v>90</v>
      </c>
      <c r="AY132" s="163" t="s">
        <v>168</v>
      </c>
    </row>
    <row r="133" spans="2:65" s="1" customFormat="1" ht="24.15" customHeight="1">
      <c r="B133" s="33"/>
      <c r="C133" s="132" t="s">
        <v>219</v>
      </c>
      <c r="D133" s="132" t="s">
        <v>171</v>
      </c>
      <c r="E133" s="133" t="s">
        <v>603</v>
      </c>
      <c r="F133" s="134" t="s">
        <v>604</v>
      </c>
      <c r="G133" s="135" t="s">
        <v>365</v>
      </c>
      <c r="H133" s="136">
        <v>4449.0680000000002</v>
      </c>
      <c r="I133" s="137"/>
      <c r="J133" s="138">
        <f>ROUND(I133*H133,2)</f>
        <v>0</v>
      </c>
      <c r="K133" s="134" t="s">
        <v>254</v>
      </c>
      <c r="L133" s="33"/>
      <c r="M133" s="139" t="s">
        <v>44</v>
      </c>
      <c r="N133" s="140" t="s">
        <v>53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187</v>
      </c>
      <c r="AT133" s="143" t="s">
        <v>171</v>
      </c>
      <c r="AU133" s="143" t="s">
        <v>21</v>
      </c>
      <c r="AY133" s="17" t="s">
        <v>168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7" t="s">
        <v>90</v>
      </c>
      <c r="BK133" s="144">
        <f>ROUND(I133*H133,2)</f>
        <v>0</v>
      </c>
      <c r="BL133" s="17" t="s">
        <v>187</v>
      </c>
      <c r="BM133" s="143" t="s">
        <v>1101</v>
      </c>
    </row>
    <row r="134" spans="2:65" s="1" customFormat="1" ht="10.199999999999999">
      <c r="B134" s="33"/>
      <c r="D134" s="160" t="s">
        <v>256</v>
      </c>
      <c r="F134" s="161" t="s">
        <v>606</v>
      </c>
      <c r="I134" s="147"/>
      <c r="L134" s="33"/>
      <c r="M134" s="148"/>
      <c r="T134" s="54"/>
      <c r="AT134" s="17" t="s">
        <v>256</v>
      </c>
      <c r="AU134" s="17" t="s">
        <v>21</v>
      </c>
    </row>
    <row r="135" spans="2:65" s="12" customFormat="1" ht="10.199999999999999">
      <c r="B135" s="149"/>
      <c r="D135" s="145" t="s">
        <v>182</v>
      </c>
      <c r="E135" s="150" t="s">
        <v>44</v>
      </c>
      <c r="F135" s="151" t="s">
        <v>1099</v>
      </c>
      <c r="H135" s="152">
        <v>561.88</v>
      </c>
      <c r="I135" s="153"/>
      <c r="L135" s="149"/>
      <c r="M135" s="154"/>
      <c r="T135" s="155"/>
      <c r="AT135" s="150" t="s">
        <v>182</v>
      </c>
      <c r="AU135" s="150" t="s">
        <v>21</v>
      </c>
      <c r="AV135" s="12" t="s">
        <v>21</v>
      </c>
      <c r="AW135" s="12" t="s">
        <v>42</v>
      </c>
      <c r="AX135" s="12" t="s">
        <v>82</v>
      </c>
      <c r="AY135" s="150" t="s">
        <v>168</v>
      </c>
    </row>
    <row r="136" spans="2:65" s="12" customFormat="1" ht="10.199999999999999">
      <c r="B136" s="149"/>
      <c r="D136" s="145" t="s">
        <v>182</v>
      </c>
      <c r="E136" s="150" t="s">
        <v>44</v>
      </c>
      <c r="F136" s="151" t="s">
        <v>1100</v>
      </c>
      <c r="H136" s="152">
        <v>550.38699999999994</v>
      </c>
      <c r="I136" s="153"/>
      <c r="L136" s="149"/>
      <c r="M136" s="154"/>
      <c r="T136" s="155"/>
      <c r="AT136" s="150" t="s">
        <v>182</v>
      </c>
      <c r="AU136" s="150" t="s">
        <v>21</v>
      </c>
      <c r="AV136" s="12" t="s">
        <v>21</v>
      </c>
      <c r="AW136" s="12" t="s">
        <v>42</v>
      </c>
      <c r="AX136" s="12" t="s">
        <v>82</v>
      </c>
      <c r="AY136" s="150" t="s">
        <v>168</v>
      </c>
    </row>
    <row r="137" spans="2:65" s="13" customFormat="1" ht="10.199999999999999">
      <c r="B137" s="162"/>
      <c r="D137" s="145" t="s">
        <v>182</v>
      </c>
      <c r="E137" s="163" t="s">
        <v>44</v>
      </c>
      <c r="F137" s="164" t="s">
        <v>264</v>
      </c>
      <c r="H137" s="165">
        <v>1112.2669999999998</v>
      </c>
      <c r="I137" s="166"/>
      <c r="L137" s="162"/>
      <c r="M137" s="167"/>
      <c r="T137" s="168"/>
      <c r="AT137" s="163" t="s">
        <v>182</v>
      </c>
      <c r="AU137" s="163" t="s">
        <v>21</v>
      </c>
      <c r="AV137" s="13" t="s">
        <v>187</v>
      </c>
      <c r="AW137" s="13" t="s">
        <v>42</v>
      </c>
      <c r="AX137" s="13" t="s">
        <v>90</v>
      </c>
      <c r="AY137" s="163" t="s">
        <v>168</v>
      </c>
    </row>
    <row r="138" spans="2:65" s="12" customFormat="1" ht="10.199999999999999">
      <c r="B138" s="149"/>
      <c r="D138" s="145" t="s">
        <v>182</v>
      </c>
      <c r="F138" s="151" t="s">
        <v>1102</v>
      </c>
      <c r="H138" s="152">
        <v>4449.0680000000002</v>
      </c>
      <c r="I138" s="153"/>
      <c r="L138" s="149"/>
      <c r="M138" s="154"/>
      <c r="T138" s="155"/>
      <c r="AT138" s="150" t="s">
        <v>182</v>
      </c>
      <c r="AU138" s="150" t="s">
        <v>21</v>
      </c>
      <c r="AV138" s="12" t="s">
        <v>21</v>
      </c>
      <c r="AW138" s="12" t="s">
        <v>4</v>
      </c>
      <c r="AX138" s="12" t="s">
        <v>90</v>
      </c>
      <c r="AY138" s="150" t="s">
        <v>168</v>
      </c>
    </row>
    <row r="139" spans="2:65" s="1" customFormat="1" ht="24.15" customHeight="1">
      <c r="B139" s="33"/>
      <c r="C139" s="132" t="s">
        <v>8</v>
      </c>
      <c r="D139" s="132" t="s">
        <v>171</v>
      </c>
      <c r="E139" s="133" t="s">
        <v>609</v>
      </c>
      <c r="F139" s="134" t="s">
        <v>364</v>
      </c>
      <c r="G139" s="135" t="s">
        <v>365</v>
      </c>
      <c r="H139" s="136">
        <v>561.88</v>
      </c>
      <c r="I139" s="137"/>
      <c r="J139" s="138">
        <f>ROUND(I139*H139,2)</f>
        <v>0</v>
      </c>
      <c r="K139" s="134" t="s">
        <v>254</v>
      </c>
      <c r="L139" s="33"/>
      <c r="M139" s="139" t="s">
        <v>44</v>
      </c>
      <c r="N139" s="140" t="s">
        <v>53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187</v>
      </c>
      <c r="AT139" s="143" t="s">
        <v>171</v>
      </c>
      <c r="AU139" s="143" t="s">
        <v>21</v>
      </c>
      <c r="AY139" s="17" t="s">
        <v>168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90</v>
      </c>
      <c r="BK139" s="144">
        <f>ROUND(I139*H139,2)</f>
        <v>0</v>
      </c>
      <c r="BL139" s="17" t="s">
        <v>187</v>
      </c>
      <c r="BM139" s="143" t="s">
        <v>1103</v>
      </c>
    </row>
    <row r="140" spans="2:65" s="1" customFormat="1" ht="10.199999999999999">
      <c r="B140" s="33"/>
      <c r="D140" s="160" t="s">
        <v>256</v>
      </c>
      <c r="F140" s="161" t="s">
        <v>611</v>
      </c>
      <c r="I140" s="147"/>
      <c r="L140" s="33"/>
      <c r="M140" s="148"/>
      <c r="T140" s="54"/>
      <c r="AT140" s="17" t="s">
        <v>256</v>
      </c>
      <c r="AU140" s="17" t="s">
        <v>21</v>
      </c>
    </row>
    <row r="141" spans="2:65" s="12" customFormat="1" ht="10.199999999999999">
      <c r="B141" s="149"/>
      <c r="D141" s="145" t="s">
        <v>182</v>
      </c>
      <c r="E141" s="150" t="s">
        <v>44</v>
      </c>
      <c r="F141" s="151" t="s">
        <v>1099</v>
      </c>
      <c r="H141" s="152">
        <v>561.88</v>
      </c>
      <c r="I141" s="153"/>
      <c r="L141" s="149"/>
      <c r="M141" s="154"/>
      <c r="T141" s="155"/>
      <c r="AT141" s="150" t="s">
        <v>182</v>
      </c>
      <c r="AU141" s="150" t="s">
        <v>21</v>
      </c>
      <c r="AV141" s="12" t="s">
        <v>21</v>
      </c>
      <c r="AW141" s="12" t="s">
        <v>42</v>
      </c>
      <c r="AX141" s="12" t="s">
        <v>90</v>
      </c>
      <c r="AY141" s="150" t="s">
        <v>168</v>
      </c>
    </row>
    <row r="142" spans="2:65" s="1" customFormat="1" ht="24.15" customHeight="1">
      <c r="B142" s="33"/>
      <c r="C142" s="132" t="s">
        <v>322</v>
      </c>
      <c r="D142" s="132" t="s">
        <v>171</v>
      </c>
      <c r="E142" s="133" t="s">
        <v>1056</v>
      </c>
      <c r="F142" s="134" t="s">
        <v>1057</v>
      </c>
      <c r="G142" s="135" t="s">
        <v>365</v>
      </c>
      <c r="H142" s="136">
        <v>550.38699999999994</v>
      </c>
      <c r="I142" s="137"/>
      <c r="J142" s="138">
        <f>ROUND(I142*H142,2)</f>
        <v>0</v>
      </c>
      <c r="K142" s="134" t="s">
        <v>254</v>
      </c>
      <c r="L142" s="33"/>
      <c r="M142" s="139" t="s">
        <v>44</v>
      </c>
      <c r="N142" s="140" t="s">
        <v>53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187</v>
      </c>
      <c r="AT142" s="143" t="s">
        <v>171</v>
      </c>
      <c r="AU142" s="143" t="s">
        <v>21</v>
      </c>
      <c r="AY142" s="17" t="s">
        <v>168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90</v>
      </c>
      <c r="BK142" s="144">
        <f>ROUND(I142*H142,2)</f>
        <v>0</v>
      </c>
      <c r="BL142" s="17" t="s">
        <v>187</v>
      </c>
      <c r="BM142" s="143" t="s">
        <v>1104</v>
      </c>
    </row>
    <row r="143" spans="2:65" s="1" customFormat="1" ht="10.199999999999999">
      <c r="B143" s="33"/>
      <c r="D143" s="160" t="s">
        <v>256</v>
      </c>
      <c r="F143" s="161" t="s">
        <v>1059</v>
      </c>
      <c r="I143" s="147"/>
      <c r="L143" s="33"/>
      <c r="M143" s="148"/>
      <c r="T143" s="54"/>
      <c r="AT143" s="17" t="s">
        <v>256</v>
      </c>
      <c r="AU143" s="17" t="s">
        <v>21</v>
      </c>
    </row>
    <row r="144" spans="2:65" s="12" customFormat="1" ht="10.199999999999999">
      <c r="B144" s="149"/>
      <c r="D144" s="145" t="s">
        <v>182</v>
      </c>
      <c r="E144" s="150" t="s">
        <v>44</v>
      </c>
      <c r="F144" s="151" t="s">
        <v>1100</v>
      </c>
      <c r="H144" s="152">
        <v>550.38699999999994</v>
      </c>
      <c r="I144" s="153"/>
      <c r="L144" s="149"/>
      <c r="M144" s="154"/>
      <c r="T144" s="155"/>
      <c r="AT144" s="150" t="s">
        <v>182</v>
      </c>
      <c r="AU144" s="150" t="s">
        <v>21</v>
      </c>
      <c r="AV144" s="12" t="s">
        <v>21</v>
      </c>
      <c r="AW144" s="12" t="s">
        <v>42</v>
      </c>
      <c r="AX144" s="12" t="s">
        <v>90</v>
      </c>
      <c r="AY144" s="150" t="s">
        <v>168</v>
      </c>
    </row>
    <row r="145" spans="2:65" s="11" customFormat="1" ht="22.8" customHeight="1">
      <c r="B145" s="120"/>
      <c r="D145" s="121" t="s">
        <v>81</v>
      </c>
      <c r="E145" s="130" t="s">
        <v>612</v>
      </c>
      <c r="F145" s="130" t="s">
        <v>613</v>
      </c>
      <c r="I145" s="123"/>
      <c r="J145" s="131">
        <f>BK145</f>
        <v>0</v>
      </c>
      <c r="L145" s="120"/>
      <c r="M145" s="125"/>
      <c r="P145" s="126">
        <f>SUM(P146:P147)</f>
        <v>0</v>
      </c>
      <c r="R145" s="126">
        <f>SUM(R146:R147)</f>
        <v>0</v>
      </c>
      <c r="T145" s="127">
        <f>SUM(T146:T147)</f>
        <v>0</v>
      </c>
      <c r="AR145" s="121" t="s">
        <v>90</v>
      </c>
      <c r="AT145" s="128" t="s">
        <v>81</v>
      </c>
      <c r="AU145" s="128" t="s">
        <v>90</v>
      </c>
      <c r="AY145" s="121" t="s">
        <v>168</v>
      </c>
      <c r="BK145" s="129">
        <f>SUM(BK146:BK147)</f>
        <v>0</v>
      </c>
    </row>
    <row r="146" spans="2:65" s="1" customFormat="1" ht="24.15" customHeight="1">
      <c r="B146" s="33"/>
      <c r="C146" s="132" t="s">
        <v>328</v>
      </c>
      <c r="D146" s="132" t="s">
        <v>171</v>
      </c>
      <c r="E146" s="133" t="s">
        <v>1105</v>
      </c>
      <c r="F146" s="134" t="s">
        <v>1106</v>
      </c>
      <c r="G146" s="135" t="s">
        <v>365</v>
      </c>
      <c r="H146" s="136">
        <v>0.94</v>
      </c>
      <c r="I146" s="137"/>
      <c r="J146" s="138">
        <f>ROUND(I146*H146,2)</f>
        <v>0</v>
      </c>
      <c r="K146" s="134" t="s">
        <v>254</v>
      </c>
      <c r="L146" s="33"/>
      <c r="M146" s="139" t="s">
        <v>44</v>
      </c>
      <c r="N146" s="140" t="s">
        <v>53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187</v>
      </c>
      <c r="AT146" s="143" t="s">
        <v>171</v>
      </c>
      <c r="AU146" s="143" t="s">
        <v>21</v>
      </c>
      <c r="AY146" s="17" t="s">
        <v>168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90</v>
      </c>
      <c r="BK146" s="144">
        <f>ROUND(I146*H146,2)</f>
        <v>0</v>
      </c>
      <c r="BL146" s="17" t="s">
        <v>187</v>
      </c>
      <c r="BM146" s="143" t="s">
        <v>1107</v>
      </c>
    </row>
    <row r="147" spans="2:65" s="1" customFormat="1" ht="10.199999999999999">
      <c r="B147" s="33"/>
      <c r="D147" s="160" t="s">
        <v>256</v>
      </c>
      <c r="F147" s="161" t="s">
        <v>1108</v>
      </c>
      <c r="I147" s="147"/>
      <c r="L147" s="33"/>
      <c r="M147" s="186"/>
      <c r="N147" s="187"/>
      <c r="O147" s="187"/>
      <c r="P147" s="187"/>
      <c r="Q147" s="187"/>
      <c r="R147" s="187"/>
      <c r="S147" s="187"/>
      <c r="T147" s="188"/>
      <c r="AT147" s="17" t="s">
        <v>256</v>
      </c>
      <c r="AU147" s="17" t="s">
        <v>21</v>
      </c>
    </row>
    <row r="148" spans="2:65" s="1" customFormat="1" ht="6.9" customHeight="1">
      <c r="B148" s="42"/>
      <c r="C148" s="43"/>
      <c r="D148" s="43"/>
      <c r="E148" s="43"/>
      <c r="F148" s="43"/>
      <c r="G148" s="43"/>
      <c r="H148" s="43"/>
      <c r="I148" s="43"/>
      <c r="J148" s="43"/>
      <c r="K148" s="43"/>
      <c r="L148" s="33"/>
    </row>
  </sheetData>
  <sheetProtection algorithmName="SHA-512" hashValue="VBqueKWbarBVa8coHtAFoJmDDuWFop1GbHAxeWws/HMVQFDDNidY+rxh5+H3Nt6Od8TxLV3Q6XnODQj0B9j0TA==" saltValue="SDD7mQ6h86ldYXZr5HgqQZ3xgRG/lCGWdW33jD7R6HptP5M5tF3m+MXpjPBmn4Oa7PJWNcw55iXLJ23tjMMhvg==" spinCount="100000" sheet="1" objects="1" scenarios="1" formatColumns="0" formatRows="0" autoFilter="0"/>
  <autoFilter ref="C90:K147" xr:uid="{00000000-0009-0000-0000-000005000000}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 xr:uid="{00000000-0004-0000-0500-000000000000}"/>
    <hyperlink ref="F100" r:id="rId2" xr:uid="{00000000-0004-0000-0500-000001000000}"/>
    <hyperlink ref="F103" r:id="rId3" xr:uid="{00000000-0004-0000-0500-000002000000}"/>
    <hyperlink ref="F107" r:id="rId4" xr:uid="{00000000-0004-0000-0500-000003000000}"/>
    <hyperlink ref="F111" r:id="rId5" xr:uid="{00000000-0004-0000-0500-000004000000}"/>
    <hyperlink ref="F114" r:id="rId6" xr:uid="{00000000-0004-0000-0500-000005000000}"/>
    <hyperlink ref="F119" r:id="rId7" xr:uid="{00000000-0004-0000-0500-000006000000}"/>
    <hyperlink ref="F122" r:id="rId8" xr:uid="{00000000-0004-0000-0500-000007000000}"/>
    <hyperlink ref="F125" r:id="rId9" xr:uid="{00000000-0004-0000-0500-000008000000}"/>
    <hyperlink ref="F129" r:id="rId10" xr:uid="{00000000-0004-0000-0500-000009000000}"/>
    <hyperlink ref="F134" r:id="rId11" xr:uid="{00000000-0004-0000-0500-00000A000000}"/>
    <hyperlink ref="F140" r:id="rId12" xr:uid="{00000000-0004-0000-0500-00000B000000}"/>
    <hyperlink ref="F143" r:id="rId13" xr:uid="{00000000-0004-0000-0500-00000C000000}"/>
    <hyperlink ref="F147" r:id="rId14" xr:uid="{00000000-0004-0000-05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92"/>
  <sheetViews>
    <sheetView showGridLines="0" topLeftCell="A64" workbookViewId="0">
      <selection activeCell="I90" sqref="I90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AT2" s="17" t="s">
        <v>117</v>
      </c>
    </row>
    <row r="3" spans="2:46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2:46" ht="24.9" customHeight="1">
      <c r="B4" s="20"/>
      <c r="D4" s="21" t="s">
        <v>142</v>
      </c>
      <c r="L4" s="20"/>
      <c r="M4" s="91" t="s">
        <v>10</v>
      </c>
      <c r="AT4" s="17" t="s">
        <v>4</v>
      </c>
    </row>
    <row r="5" spans="2:46" ht="6.9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7" t="str">
        <f>'Rekapitulace stavby'!K6</f>
        <v>Rekonstrukce vodovodu a kanalizace Dolní Němčice - 2027</v>
      </c>
      <c r="F7" s="328"/>
      <c r="G7" s="328"/>
      <c r="H7" s="328"/>
      <c r="L7" s="20"/>
    </row>
    <row r="8" spans="2:46" ht="12" customHeight="1">
      <c r="B8" s="20"/>
      <c r="D8" s="27" t="s">
        <v>143</v>
      </c>
      <c r="L8" s="20"/>
    </row>
    <row r="9" spans="2:46" s="1" customFormat="1" ht="16.5" customHeight="1">
      <c r="B9" s="33"/>
      <c r="E9" s="327" t="s">
        <v>1109</v>
      </c>
      <c r="F9" s="329"/>
      <c r="G9" s="329"/>
      <c r="H9" s="329"/>
      <c r="L9" s="33"/>
    </row>
    <row r="10" spans="2:46" s="1" customFormat="1" ht="12" customHeight="1">
      <c r="B10" s="33"/>
      <c r="D10" s="27" t="s">
        <v>236</v>
      </c>
      <c r="L10" s="33"/>
    </row>
    <row r="11" spans="2:46" s="1" customFormat="1" ht="16.5" customHeight="1">
      <c r="B11" s="33"/>
      <c r="E11" s="291" t="s">
        <v>1110</v>
      </c>
      <c r="F11" s="329"/>
      <c r="G11" s="329"/>
      <c r="H11" s="329"/>
      <c r="L11" s="33"/>
    </row>
    <row r="12" spans="2:46" s="1" customFormat="1" ht="10.199999999999999">
      <c r="B12" s="33"/>
      <c r="L12" s="33"/>
    </row>
    <row r="13" spans="2:46" s="1" customFormat="1" ht="12" customHeight="1">
      <c r="B13" s="33"/>
      <c r="D13" s="27" t="s">
        <v>18</v>
      </c>
      <c r="F13" s="25" t="s">
        <v>114</v>
      </c>
      <c r="I13" s="27" t="s">
        <v>20</v>
      </c>
      <c r="J13" s="25" t="s">
        <v>44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16. 2. 2021</v>
      </c>
      <c r="L14" s="33"/>
    </row>
    <row r="15" spans="2:46" s="1" customFormat="1" ht="10.8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330" t="str">
        <f>'Rekapitulace stavby'!E14</f>
        <v>Vyplň údaj</v>
      </c>
      <c r="F20" s="297"/>
      <c r="G20" s="297"/>
      <c r="H20" s="297"/>
      <c r="I20" s="27" t="s">
        <v>34</v>
      </c>
      <c r="J20" s="28" t="str">
        <f>'Rekapitulace stavby'!AN14</f>
        <v>Vyplň údaj</v>
      </c>
      <c r="L20" s="33"/>
    </row>
    <row r="21" spans="2:12" s="1" customFormat="1" ht="6.9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">
        <v>44</v>
      </c>
      <c r="L25" s="33"/>
    </row>
    <row r="26" spans="2:12" s="1" customFormat="1" ht="18" customHeight="1">
      <c r="B26" s="33"/>
      <c r="E26" s="25" t="s">
        <v>45</v>
      </c>
      <c r="I26" s="27" t="s">
        <v>34</v>
      </c>
      <c r="J26" s="25" t="s">
        <v>44</v>
      </c>
      <c r="L26" s="33"/>
    </row>
    <row r="27" spans="2:12" s="1" customFormat="1" ht="6.9" customHeight="1">
      <c r="B27" s="33"/>
      <c r="L27" s="33"/>
    </row>
    <row r="28" spans="2:12" s="1" customFormat="1" ht="12" customHeight="1">
      <c r="B28" s="33"/>
      <c r="D28" s="27" t="s">
        <v>46</v>
      </c>
      <c r="L28" s="33"/>
    </row>
    <row r="29" spans="2:12" s="7" customFormat="1" ht="16.5" customHeight="1">
      <c r="B29" s="92"/>
      <c r="E29" s="302" t="s">
        <v>44</v>
      </c>
      <c r="F29" s="302"/>
      <c r="G29" s="302"/>
      <c r="H29" s="302"/>
      <c r="L29" s="92"/>
    </row>
    <row r="30" spans="2:12" s="1" customFormat="1" ht="6.9" customHeight="1">
      <c r="B30" s="33"/>
      <c r="L30" s="33"/>
    </row>
    <row r="31" spans="2:12" s="1" customFormat="1" ht="6.9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48</v>
      </c>
      <c r="J32" s="64">
        <f>ROUND(J87, 2)</f>
        <v>0</v>
      </c>
      <c r="L32" s="33"/>
    </row>
    <row r="33" spans="2:12" s="1" customFormat="1" ht="6.9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" customHeight="1">
      <c r="B34" s="33"/>
      <c r="F34" s="36" t="s">
        <v>50</v>
      </c>
      <c r="I34" s="36" t="s">
        <v>49</v>
      </c>
      <c r="J34" s="36" t="s">
        <v>51</v>
      </c>
      <c r="L34" s="33"/>
    </row>
    <row r="35" spans="2:12" s="1" customFormat="1" ht="14.4" customHeight="1">
      <c r="B35" s="33"/>
      <c r="D35" s="53" t="s">
        <v>52</v>
      </c>
      <c r="E35" s="27" t="s">
        <v>53</v>
      </c>
      <c r="F35" s="84">
        <f>ROUND((SUM(BE87:BE91)),  2)</f>
        <v>0</v>
      </c>
      <c r="I35" s="94">
        <v>0.21</v>
      </c>
      <c r="J35" s="84">
        <f>ROUND(((SUM(BE87:BE91))*I35),  2)</f>
        <v>0</v>
      </c>
      <c r="L35" s="33"/>
    </row>
    <row r="36" spans="2:12" s="1" customFormat="1" ht="14.4" customHeight="1">
      <c r="B36" s="33"/>
      <c r="E36" s="27" t="s">
        <v>54</v>
      </c>
      <c r="F36" s="84">
        <f>ROUND((SUM(BF87:BF91)),  2)</f>
        <v>0</v>
      </c>
      <c r="I36" s="94">
        <v>0.12</v>
      </c>
      <c r="J36" s="84">
        <f>ROUND(((SUM(BF87:BF91))*I36),  2)</f>
        <v>0</v>
      </c>
      <c r="L36" s="33"/>
    </row>
    <row r="37" spans="2:12" s="1" customFormat="1" ht="14.4" hidden="1" customHeight="1">
      <c r="B37" s="33"/>
      <c r="E37" s="27" t="s">
        <v>55</v>
      </c>
      <c r="F37" s="84">
        <f>ROUND((SUM(BG87:BG91)),  2)</f>
        <v>0</v>
      </c>
      <c r="I37" s="94">
        <v>0.21</v>
      </c>
      <c r="J37" s="84">
        <f>0</f>
        <v>0</v>
      </c>
      <c r="L37" s="33"/>
    </row>
    <row r="38" spans="2:12" s="1" customFormat="1" ht="14.4" hidden="1" customHeight="1">
      <c r="B38" s="33"/>
      <c r="E38" s="27" t="s">
        <v>56</v>
      </c>
      <c r="F38" s="84">
        <f>ROUND((SUM(BH87:BH91)),  2)</f>
        <v>0</v>
      </c>
      <c r="I38" s="94">
        <v>0.12</v>
      </c>
      <c r="J38" s="84">
        <f>0</f>
        <v>0</v>
      </c>
      <c r="L38" s="33"/>
    </row>
    <row r="39" spans="2:12" s="1" customFormat="1" ht="14.4" hidden="1" customHeight="1">
      <c r="B39" s="33"/>
      <c r="E39" s="27" t="s">
        <v>57</v>
      </c>
      <c r="F39" s="84">
        <f>ROUND((SUM(BI87:BI91)),  2)</f>
        <v>0</v>
      </c>
      <c r="I39" s="94">
        <v>0</v>
      </c>
      <c r="J39" s="84">
        <f>0</f>
        <v>0</v>
      </c>
      <c r="L39" s="33"/>
    </row>
    <row r="40" spans="2:12" s="1" customFormat="1" ht="6.9" customHeight="1">
      <c r="B40" s="33"/>
      <c r="L40" s="33"/>
    </row>
    <row r="41" spans="2:12" s="1" customFormat="1" ht="25.35" customHeight="1">
      <c r="B41" s="33"/>
      <c r="C41" s="95"/>
      <c r="D41" s="96" t="s">
        <v>58</v>
      </c>
      <c r="E41" s="55"/>
      <c r="F41" s="55"/>
      <c r="G41" s="97" t="s">
        <v>59</v>
      </c>
      <c r="H41" s="98" t="s">
        <v>60</v>
      </c>
      <c r="I41" s="55"/>
      <c r="J41" s="99">
        <f>SUM(J32:J39)</f>
        <v>0</v>
      </c>
      <c r="K41" s="100"/>
      <c r="L41" s="33"/>
    </row>
    <row r="42" spans="2:12" s="1" customFormat="1" ht="14.4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" customHeight="1">
      <c r="B47" s="33"/>
      <c r="C47" s="21" t="s">
        <v>145</v>
      </c>
      <c r="L47" s="33"/>
    </row>
    <row r="48" spans="2:12" s="1" customFormat="1" ht="6.9" customHeight="1">
      <c r="B48" s="33"/>
      <c r="L48" s="33"/>
    </row>
    <row r="49" spans="2:47" s="1" customFormat="1" ht="12" customHeight="1">
      <c r="B49" s="33"/>
      <c r="C49" s="27" t="s">
        <v>16</v>
      </c>
      <c r="L49" s="33"/>
    </row>
    <row r="50" spans="2:47" s="1" customFormat="1" ht="16.5" customHeight="1">
      <c r="B50" s="33"/>
      <c r="E50" s="327" t="str">
        <f>E7</f>
        <v>Rekonstrukce vodovodu a kanalizace Dolní Němčice - 2027</v>
      </c>
      <c r="F50" s="328"/>
      <c r="G50" s="328"/>
      <c r="H50" s="328"/>
      <c r="L50" s="33"/>
    </row>
    <row r="51" spans="2:47" ht="12" customHeight="1">
      <c r="B51" s="20"/>
      <c r="C51" s="27" t="s">
        <v>143</v>
      </c>
      <c r="L51" s="20"/>
    </row>
    <row r="52" spans="2:47" s="1" customFormat="1" ht="16.5" customHeight="1">
      <c r="B52" s="33"/>
      <c r="E52" s="327" t="s">
        <v>1109</v>
      </c>
      <c r="F52" s="329"/>
      <c r="G52" s="329"/>
      <c r="H52" s="329"/>
      <c r="L52" s="33"/>
    </row>
    <row r="53" spans="2:47" s="1" customFormat="1" ht="12" customHeight="1">
      <c r="B53" s="33"/>
      <c r="C53" s="27" t="s">
        <v>236</v>
      </c>
      <c r="L53" s="33"/>
    </row>
    <row r="54" spans="2:47" s="1" customFormat="1" ht="16.5" customHeight="1">
      <c r="B54" s="33"/>
      <c r="E54" s="291" t="str">
        <f>E11</f>
        <v>PS-01 - Technologická část strojní</v>
      </c>
      <c r="F54" s="329"/>
      <c r="G54" s="329"/>
      <c r="H54" s="329"/>
      <c r="L54" s="33"/>
    </row>
    <row r="55" spans="2:47" s="1" customFormat="1" ht="6.9" customHeight="1">
      <c r="B55" s="33"/>
      <c r="L55" s="33"/>
    </row>
    <row r="56" spans="2:47" s="1" customFormat="1" ht="12" customHeight="1">
      <c r="B56" s="33"/>
      <c r="C56" s="27" t="s">
        <v>22</v>
      </c>
      <c r="F56" s="25" t="str">
        <f>F14</f>
        <v>Dolní Němčice</v>
      </c>
      <c r="I56" s="27" t="s">
        <v>24</v>
      </c>
      <c r="J56" s="50" t="str">
        <f>IF(J14="","",J14)</f>
        <v>16. 2. 2021</v>
      </c>
      <c r="L56" s="33"/>
    </row>
    <row r="57" spans="2:47" s="1" customFormat="1" ht="6.9" customHeight="1">
      <c r="B57" s="33"/>
      <c r="L57" s="33"/>
    </row>
    <row r="58" spans="2:47" s="1" customFormat="1" ht="15.15" customHeight="1">
      <c r="B58" s="33"/>
      <c r="C58" s="27" t="s">
        <v>30</v>
      </c>
      <c r="F58" s="25" t="str">
        <f>E17</f>
        <v>Město Dačice</v>
      </c>
      <c r="I58" s="27" t="s">
        <v>38</v>
      </c>
      <c r="J58" s="31" t="str">
        <f>E23</f>
        <v>VAK projekt s.r.o.</v>
      </c>
      <c r="L58" s="33"/>
    </row>
    <row r="59" spans="2:47" s="1" customFormat="1" ht="25.65" customHeight="1">
      <c r="B59" s="33"/>
      <c r="C59" s="27" t="s">
        <v>36</v>
      </c>
      <c r="F59" s="25" t="str">
        <f>IF(E20="","",E20)</f>
        <v>Vyplň údaj</v>
      </c>
      <c r="I59" s="27" t="s">
        <v>43</v>
      </c>
      <c r="J59" s="31" t="str">
        <f>E26</f>
        <v>Ing. Martina Zamlinská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146</v>
      </c>
      <c r="D61" s="95"/>
      <c r="E61" s="95"/>
      <c r="F61" s="95"/>
      <c r="G61" s="95"/>
      <c r="H61" s="95"/>
      <c r="I61" s="95"/>
      <c r="J61" s="102" t="s">
        <v>147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8" customHeight="1">
      <c r="B63" s="33"/>
      <c r="C63" s="103" t="s">
        <v>80</v>
      </c>
      <c r="J63" s="64">
        <f>J87</f>
        <v>0</v>
      </c>
      <c r="L63" s="33"/>
      <c r="AU63" s="17" t="s">
        <v>148</v>
      </c>
    </row>
    <row r="64" spans="2:47" s="8" customFormat="1" ht="24.9" customHeight="1">
      <c r="B64" s="104"/>
      <c r="D64" s="105" t="s">
        <v>1111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95" customHeight="1">
      <c r="B65" s="108"/>
      <c r="D65" s="109" t="s">
        <v>1112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" customHeight="1">
      <c r="B72" s="33"/>
      <c r="C72" s="21" t="s">
        <v>153</v>
      </c>
      <c r="L72" s="33"/>
    </row>
    <row r="73" spans="2:12" s="1" customFormat="1" ht="6.9" customHeight="1">
      <c r="B73" s="33"/>
      <c r="L73" s="33"/>
    </row>
    <row r="74" spans="2:12" s="1" customFormat="1" ht="12" customHeight="1">
      <c r="B74" s="33"/>
      <c r="C74" s="27" t="s">
        <v>16</v>
      </c>
      <c r="L74" s="33"/>
    </row>
    <row r="75" spans="2:12" s="1" customFormat="1" ht="16.5" customHeight="1">
      <c r="B75" s="33"/>
      <c r="E75" s="327" t="str">
        <f>E7</f>
        <v>Rekonstrukce vodovodu a kanalizace Dolní Němčice - 2027</v>
      </c>
      <c r="F75" s="328"/>
      <c r="G75" s="328"/>
      <c r="H75" s="328"/>
      <c r="L75" s="33"/>
    </row>
    <row r="76" spans="2:12" ht="12" customHeight="1">
      <c r="B76" s="20"/>
      <c r="C76" s="27" t="s">
        <v>143</v>
      </c>
      <c r="L76" s="20"/>
    </row>
    <row r="77" spans="2:12" s="1" customFormat="1" ht="16.5" customHeight="1">
      <c r="B77" s="33"/>
      <c r="E77" s="327" t="s">
        <v>1109</v>
      </c>
      <c r="F77" s="329"/>
      <c r="G77" s="329"/>
      <c r="H77" s="329"/>
      <c r="L77" s="33"/>
    </row>
    <row r="78" spans="2:12" s="1" customFormat="1" ht="12" customHeight="1">
      <c r="B78" s="33"/>
      <c r="C78" s="27" t="s">
        <v>236</v>
      </c>
      <c r="L78" s="33"/>
    </row>
    <row r="79" spans="2:12" s="1" customFormat="1" ht="16.5" customHeight="1">
      <c r="B79" s="33"/>
      <c r="E79" s="291" t="str">
        <f>E11</f>
        <v>PS-01 - Technologická část strojní</v>
      </c>
      <c r="F79" s="329"/>
      <c r="G79" s="329"/>
      <c r="H79" s="329"/>
      <c r="L79" s="33"/>
    </row>
    <row r="80" spans="2:12" s="1" customFormat="1" ht="6.9" customHeight="1">
      <c r="B80" s="33"/>
      <c r="L80" s="33"/>
    </row>
    <row r="81" spans="2:65" s="1" customFormat="1" ht="12" customHeight="1">
      <c r="B81" s="33"/>
      <c r="C81" s="27" t="s">
        <v>22</v>
      </c>
      <c r="F81" s="25" t="str">
        <f>F14</f>
        <v>Dolní Němčice</v>
      </c>
      <c r="I81" s="27" t="s">
        <v>24</v>
      </c>
      <c r="J81" s="50" t="str">
        <f>IF(J14="","",J14)</f>
        <v>16. 2. 2021</v>
      </c>
      <c r="L81" s="33"/>
    </row>
    <row r="82" spans="2:65" s="1" customFormat="1" ht="6.9" customHeight="1">
      <c r="B82" s="33"/>
      <c r="L82" s="33"/>
    </row>
    <row r="83" spans="2:65" s="1" customFormat="1" ht="15.15" customHeight="1">
      <c r="B83" s="33"/>
      <c r="C83" s="27" t="s">
        <v>30</v>
      </c>
      <c r="F83" s="25" t="str">
        <f>E17</f>
        <v>Město Dačice</v>
      </c>
      <c r="I83" s="27" t="s">
        <v>38</v>
      </c>
      <c r="J83" s="31" t="str">
        <f>E23</f>
        <v>VAK projekt s.r.o.</v>
      </c>
      <c r="L83" s="33"/>
    </row>
    <row r="84" spans="2:65" s="1" customFormat="1" ht="25.65" customHeight="1">
      <c r="B84" s="33"/>
      <c r="C84" s="27" t="s">
        <v>36</v>
      </c>
      <c r="F84" s="25" t="str">
        <f>IF(E20="","",E20)</f>
        <v>Vyplň údaj</v>
      </c>
      <c r="I84" s="27" t="s">
        <v>43</v>
      </c>
      <c r="J84" s="31" t="str">
        <f>E26</f>
        <v>Ing. Martina Zamlinská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154</v>
      </c>
      <c r="D86" s="114" t="s">
        <v>67</v>
      </c>
      <c r="E86" s="114" t="s">
        <v>63</v>
      </c>
      <c r="F86" s="114" t="s">
        <v>64</v>
      </c>
      <c r="G86" s="114" t="s">
        <v>155</v>
      </c>
      <c r="H86" s="114" t="s">
        <v>156</v>
      </c>
      <c r="I86" s="114" t="s">
        <v>157</v>
      </c>
      <c r="J86" s="114" t="s">
        <v>147</v>
      </c>
      <c r="K86" s="115" t="s">
        <v>158</v>
      </c>
      <c r="L86" s="112"/>
      <c r="M86" s="57" t="s">
        <v>44</v>
      </c>
      <c r="N86" s="58" t="s">
        <v>52</v>
      </c>
      <c r="O86" s="58" t="s">
        <v>159</v>
      </c>
      <c r="P86" s="58" t="s">
        <v>160</v>
      </c>
      <c r="Q86" s="58" t="s">
        <v>161</v>
      </c>
      <c r="R86" s="58" t="s">
        <v>162</v>
      </c>
      <c r="S86" s="58" t="s">
        <v>163</v>
      </c>
      <c r="T86" s="59" t="s">
        <v>164</v>
      </c>
    </row>
    <row r="87" spans="2:65" s="1" customFormat="1" ht="22.8" customHeight="1">
      <c r="B87" s="33"/>
      <c r="C87" s="62" t="s">
        <v>165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7" t="s">
        <v>81</v>
      </c>
      <c r="AU87" s="17" t="s">
        <v>148</v>
      </c>
      <c r="BK87" s="119">
        <f>BK88</f>
        <v>0</v>
      </c>
    </row>
    <row r="88" spans="2:65" s="11" customFormat="1" ht="25.95" customHeight="1">
      <c r="B88" s="120"/>
      <c r="D88" s="121" t="s">
        <v>81</v>
      </c>
      <c r="E88" s="122" t="s">
        <v>386</v>
      </c>
      <c r="F88" s="122" t="s">
        <v>1113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183</v>
      </c>
      <c r="AT88" s="128" t="s">
        <v>81</v>
      </c>
      <c r="AU88" s="128" t="s">
        <v>82</v>
      </c>
      <c r="AY88" s="121" t="s">
        <v>168</v>
      </c>
      <c r="BK88" s="129">
        <f>BK89</f>
        <v>0</v>
      </c>
    </row>
    <row r="89" spans="2:65" s="11" customFormat="1" ht="22.8" customHeight="1">
      <c r="B89" s="120"/>
      <c r="D89" s="121" t="s">
        <v>81</v>
      </c>
      <c r="E89" s="130" t="s">
        <v>1114</v>
      </c>
      <c r="F89" s="130" t="s">
        <v>1115</v>
      </c>
      <c r="I89" s="123"/>
      <c r="J89" s="131">
        <f>BK89</f>
        <v>0</v>
      </c>
      <c r="L89" s="120"/>
      <c r="M89" s="125"/>
      <c r="P89" s="126">
        <f>SUM(P90:P91)</f>
        <v>0</v>
      </c>
      <c r="R89" s="126">
        <f>SUM(R90:R91)</f>
        <v>0</v>
      </c>
      <c r="T89" s="127">
        <f>SUM(T90:T91)</f>
        <v>0</v>
      </c>
      <c r="AR89" s="121" t="s">
        <v>183</v>
      </c>
      <c r="AT89" s="128" t="s">
        <v>81</v>
      </c>
      <c r="AU89" s="128" t="s">
        <v>90</v>
      </c>
      <c r="AY89" s="121" t="s">
        <v>168</v>
      </c>
      <c r="BK89" s="129">
        <f>SUM(BK90:BK91)</f>
        <v>0</v>
      </c>
    </row>
    <row r="90" spans="2:65" s="1" customFormat="1" ht="16.5" customHeight="1">
      <c r="B90" s="33"/>
      <c r="C90" s="132" t="s">
        <v>90</v>
      </c>
      <c r="D90" s="132" t="s">
        <v>171</v>
      </c>
      <c r="E90" s="133" t="s">
        <v>1116</v>
      </c>
      <c r="F90" s="134" t="s">
        <v>116</v>
      </c>
      <c r="G90" s="135" t="s">
        <v>174</v>
      </c>
      <c r="H90" s="136">
        <v>1</v>
      </c>
      <c r="I90" s="137">
        <f>'Rekapitulace PS-01'!F29</f>
        <v>0</v>
      </c>
      <c r="J90" s="138">
        <f>ROUND(I90*H90,2)</f>
        <v>0</v>
      </c>
      <c r="K90" s="134" t="s">
        <v>44</v>
      </c>
      <c r="L90" s="33"/>
      <c r="M90" s="139" t="s">
        <v>44</v>
      </c>
      <c r="N90" s="140" t="s">
        <v>53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608</v>
      </c>
      <c r="AT90" s="143" t="s">
        <v>171</v>
      </c>
      <c r="AU90" s="143" t="s">
        <v>21</v>
      </c>
      <c r="AY90" s="17" t="s">
        <v>168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7" t="s">
        <v>90</v>
      </c>
      <c r="BK90" s="144">
        <f>ROUND(I90*H90,2)</f>
        <v>0</v>
      </c>
      <c r="BL90" s="17" t="s">
        <v>608</v>
      </c>
      <c r="BM90" s="143" t="s">
        <v>1117</v>
      </c>
    </row>
    <row r="91" spans="2:65" s="12" customFormat="1" ht="10.199999999999999">
      <c r="B91" s="149"/>
      <c r="D91" s="145" t="s">
        <v>182</v>
      </c>
      <c r="E91" s="150" t="s">
        <v>44</v>
      </c>
      <c r="F91" s="151" t="s">
        <v>90</v>
      </c>
      <c r="H91" s="152">
        <v>1</v>
      </c>
      <c r="I91" s="153"/>
      <c r="L91" s="149"/>
      <c r="M91" s="156"/>
      <c r="N91" s="157"/>
      <c r="O91" s="157"/>
      <c r="P91" s="157"/>
      <c r="Q91" s="157"/>
      <c r="R91" s="157"/>
      <c r="S91" s="157"/>
      <c r="T91" s="158"/>
      <c r="AT91" s="150" t="s">
        <v>182</v>
      </c>
      <c r="AU91" s="150" t="s">
        <v>21</v>
      </c>
      <c r="AV91" s="12" t="s">
        <v>21</v>
      </c>
      <c r="AW91" s="12" t="s">
        <v>42</v>
      </c>
      <c r="AX91" s="12" t="s">
        <v>90</v>
      </c>
      <c r="AY91" s="150" t="s">
        <v>168</v>
      </c>
    </row>
    <row r="92" spans="2:65" s="1" customFormat="1" ht="6.9" customHeight="1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33"/>
    </row>
  </sheetData>
  <sheetProtection algorithmName="SHA-512" hashValue="D7Ig2bObhrtKmr3WAFfrnYvP8rnDHKqvWUj8SEG3mfdIw3Us3/vhAxSwcU5QvuEMbQt6hhK/Kzc8KkVLLYb6cw==" saltValue="WNs49W52pxPD7INeiezo1fa42m9NSSLEvRmYHCh9B7H4pWCDPUAtqODWisYnJrOzvbBaOm2RcMDwddXe9mAjJQ==" spinCount="100000" sheet="1" objects="1" scenarios="1" formatColumns="0" formatRows="0" autoFilter="0"/>
  <autoFilter ref="C86:K91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85B34-39B6-46EF-B59B-2120F6FC9905}">
  <dimension ref="A1:F29"/>
  <sheetViews>
    <sheetView zoomScaleNormal="100" workbookViewId="0">
      <selection activeCell="F9" sqref="F9"/>
    </sheetView>
  </sheetViews>
  <sheetFormatPr defaultColWidth="11.7109375" defaultRowHeight="13.2"/>
  <cols>
    <col min="1" max="1" width="5.5703125" style="522" customWidth="1"/>
    <col min="2" max="2" width="7.85546875" style="522" customWidth="1"/>
    <col min="3" max="3" width="52.28515625" style="522" customWidth="1"/>
    <col min="4" max="4" width="11.42578125" style="522" customWidth="1"/>
    <col min="5" max="5" width="15" style="522" customWidth="1"/>
    <col min="6" max="6" width="19.42578125" style="522" bestFit="1" customWidth="1"/>
    <col min="7" max="16384" width="11.7109375" style="522"/>
  </cols>
  <sheetData>
    <row r="1" spans="1:6" ht="17.399999999999999">
      <c r="A1" s="565" t="s">
        <v>3531</v>
      </c>
      <c r="B1" s="564"/>
      <c r="C1" s="564"/>
      <c r="D1" s="564"/>
      <c r="E1" s="564"/>
      <c r="F1" s="563"/>
    </row>
    <row r="2" spans="1:6">
      <c r="A2" s="561" t="s">
        <v>3530</v>
      </c>
      <c r="B2" s="560"/>
      <c r="C2" s="560" t="s">
        <v>3529</v>
      </c>
      <c r="D2" s="552"/>
      <c r="E2" s="552"/>
      <c r="F2" s="562"/>
    </row>
    <row r="3" spans="1:6">
      <c r="A3" s="561" t="s">
        <v>3528</v>
      </c>
      <c r="B3" s="560"/>
      <c r="C3" s="560" t="s">
        <v>3527</v>
      </c>
      <c r="D3" s="552"/>
      <c r="E3" s="552"/>
      <c r="F3" s="559" t="s">
        <v>3526</v>
      </c>
    </row>
    <row r="4" spans="1:6">
      <c r="A4" s="561" t="s">
        <v>3525</v>
      </c>
      <c r="B4" s="560"/>
      <c r="C4" s="560" t="s">
        <v>3524</v>
      </c>
      <c r="D4" s="552"/>
      <c r="E4" s="552"/>
      <c r="F4" s="559" t="s">
        <v>3523</v>
      </c>
    </row>
    <row r="5" spans="1:6">
      <c r="A5" s="553" t="s">
        <v>3419</v>
      </c>
      <c r="B5" s="552"/>
      <c r="C5" s="558" t="s">
        <v>3522</v>
      </c>
      <c r="D5" s="557"/>
      <c r="E5" s="557"/>
      <c r="F5" s="556"/>
    </row>
    <row r="6" spans="1:6">
      <c r="A6" s="553" t="s">
        <v>3521</v>
      </c>
      <c r="B6" s="552"/>
      <c r="C6" s="552" t="s">
        <v>40</v>
      </c>
      <c r="D6" s="552"/>
      <c r="E6" s="555"/>
      <c r="F6" s="554">
        <f ca="1" xml:space="preserve"> TODAY()</f>
        <v>45868</v>
      </c>
    </row>
    <row r="7" spans="1:6" ht="13.8" thickBot="1">
      <c r="A7" s="553"/>
      <c r="B7" s="552"/>
      <c r="C7" s="551"/>
      <c r="D7" s="551"/>
      <c r="E7" s="551"/>
      <c r="F7" s="550"/>
    </row>
    <row r="8" spans="1:6" ht="21" thickBot="1">
      <c r="A8" s="549" t="s">
        <v>3520</v>
      </c>
      <c r="B8" s="548" t="s">
        <v>3135</v>
      </c>
      <c r="C8" s="547" t="s">
        <v>64</v>
      </c>
      <c r="D8" s="546"/>
      <c r="E8" s="545"/>
      <c r="F8" s="544" t="s">
        <v>3236</v>
      </c>
    </row>
    <row r="9" spans="1:6">
      <c r="A9" s="543" t="s">
        <v>3519</v>
      </c>
      <c r="B9" s="542"/>
      <c r="C9" s="536" t="s">
        <v>3518</v>
      </c>
      <c r="D9" s="541"/>
      <c r="E9" s="540"/>
      <c r="F9" s="539">
        <f>SUM('PS-01'!F8:F36)</f>
        <v>0</v>
      </c>
    </row>
    <row r="10" spans="1:6">
      <c r="A10" s="538" t="s">
        <v>3517</v>
      </c>
      <c r="B10" s="533"/>
      <c r="C10" s="536" t="s">
        <v>3516</v>
      </c>
      <c r="D10" s="531"/>
      <c r="E10" s="530"/>
      <c r="F10" s="535">
        <f>SUM('PS-01'!F40:F44)</f>
        <v>0</v>
      </c>
    </row>
    <row r="11" spans="1:6">
      <c r="A11" s="538" t="s">
        <v>3515</v>
      </c>
      <c r="B11" s="533"/>
      <c r="C11" s="536" t="s">
        <v>3311</v>
      </c>
      <c r="D11" s="531"/>
      <c r="E11" s="530"/>
      <c r="F11" s="535">
        <f>SUM('PS-01'!F48:F53)</f>
        <v>0</v>
      </c>
    </row>
    <row r="12" spans="1:6">
      <c r="A12" s="538"/>
      <c r="B12" s="533"/>
      <c r="C12" s="536"/>
      <c r="D12" s="531"/>
      <c r="E12" s="530"/>
      <c r="F12" s="535"/>
    </row>
    <row r="13" spans="1:6">
      <c r="A13" s="538"/>
      <c r="B13" s="533"/>
      <c r="C13" s="536"/>
      <c r="D13" s="531"/>
      <c r="E13" s="530"/>
      <c r="F13" s="535"/>
    </row>
    <row r="14" spans="1:6">
      <c r="A14" s="538"/>
      <c r="B14" s="533"/>
      <c r="C14" s="536"/>
      <c r="D14" s="531"/>
      <c r="E14" s="530"/>
      <c r="F14" s="535"/>
    </row>
    <row r="15" spans="1:6">
      <c r="A15" s="538"/>
      <c r="B15" s="533"/>
      <c r="C15" s="536"/>
      <c r="D15" s="531"/>
      <c r="E15" s="530"/>
      <c r="F15" s="535"/>
    </row>
    <row r="16" spans="1:6">
      <c r="A16" s="538"/>
      <c r="B16" s="533"/>
      <c r="C16" s="536"/>
      <c r="D16" s="531"/>
      <c r="E16" s="530"/>
      <c r="F16" s="535"/>
    </row>
    <row r="17" spans="1:6">
      <c r="A17" s="538"/>
      <c r="B17" s="533"/>
      <c r="C17" s="536"/>
      <c r="D17" s="531"/>
      <c r="E17" s="530"/>
      <c r="F17" s="535"/>
    </row>
    <row r="18" spans="1:6">
      <c r="A18" s="538"/>
      <c r="B18" s="533"/>
      <c r="C18" s="536"/>
      <c r="D18" s="531"/>
      <c r="E18" s="530"/>
      <c r="F18" s="535"/>
    </row>
    <row r="19" spans="1:6">
      <c r="A19" s="538"/>
      <c r="B19" s="533"/>
      <c r="C19" s="536"/>
      <c r="D19" s="531"/>
      <c r="E19" s="530"/>
      <c r="F19" s="535"/>
    </row>
    <row r="20" spans="1:6">
      <c r="A20" s="538"/>
      <c r="B20" s="533"/>
      <c r="C20" s="536"/>
      <c r="D20" s="531"/>
      <c r="E20" s="530"/>
      <c r="F20" s="535"/>
    </row>
    <row r="21" spans="1:6">
      <c r="A21" s="538"/>
      <c r="B21" s="533"/>
      <c r="C21" s="536"/>
      <c r="D21" s="531"/>
      <c r="E21" s="530"/>
      <c r="F21" s="535"/>
    </row>
    <row r="22" spans="1:6">
      <c r="A22" s="538"/>
      <c r="B22" s="533"/>
      <c r="C22" s="536"/>
      <c r="D22" s="531"/>
      <c r="E22" s="530"/>
      <c r="F22" s="535"/>
    </row>
    <row r="23" spans="1:6">
      <c r="A23" s="538"/>
      <c r="B23" s="533"/>
      <c r="C23" s="536"/>
      <c r="D23" s="531"/>
      <c r="E23" s="530"/>
      <c r="F23" s="535"/>
    </row>
    <row r="24" spans="1:6">
      <c r="A24" s="537"/>
      <c r="B24" s="533"/>
      <c r="C24" s="536"/>
      <c r="D24" s="531"/>
      <c r="E24" s="530"/>
      <c r="F24" s="535"/>
    </row>
    <row r="25" spans="1:6">
      <c r="A25" s="534"/>
      <c r="B25" s="533"/>
      <c r="C25" s="536"/>
      <c r="D25" s="531"/>
      <c r="E25" s="530"/>
      <c r="F25" s="535"/>
    </row>
    <row r="26" spans="1:6">
      <c r="A26" s="534"/>
      <c r="B26" s="533"/>
      <c r="C26" s="536"/>
      <c r="D26" s="531"/>
      <c r="E26" s="530"/>
      <c r="F26" s="535"/>
    </row>
    <row r="27" spans="1:6">
      <c r="A27" s="534"/>
      <c r="B27" s="533"/>
      <c r="C27" s="532"/>
      <c r="D27" s="531"/>
      <c r="E27" s="530"/>
      <c r="F27" s="535"/>
    </row>
    <row r="28" spans="1:6" ht="13.8" thickBot="1">
      <c r="A28" s="534"/>
      <c r="B28" s="533"/>
      <c r="C28" s="532"/>
      <c r="D28" s="531"/>
      <c r="E28" s="530"/>
      <c r="F28" s="529"/>
    </row>
    <row r="29" spans="1:6" ht="16.2" thickBot="1">
      <c r="A29" s="528" t="s">
        <v>3514</v>
      </c>
      <c r="B29" s="527"/>
      <c r="C29" s="526"/>
      <c r="D29" s="525"/>
      <c r="E29" s="524"/>
      <c r="F29" s="523">
        <f>SUM(F9:F28)</f>
        <v>0</v>
      </c>
    </row>
  </sheetData>
  <mergeCells count="2">
    <mergeCell ref="C5:F5"/>
    <mergeCell ref="A29:C29"/>
  </mergeCells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B00F-1865-4801-8BBA-613B606034C9}">
  <dimension ref="A1:J64"/>
  <sheetViews>
    <sheetView showZeros="0" view="pageBreakPreview" zoomScale="90" zoomScaleNormal="100" zoomScaleSheetLayoutView="90" workbookViewId="0">
      <pane ySplit="2" topLeftCell="A42" activePane="bottomLeft" state="frozen"/>
      <selection pane="bottomLeft" activeCell="E40" sqref="E40:E44"/>
    </sheetView>
  </sheetViews>
  <sheetFormatPr defaultColWidth="11.5703125" defaultRowHeight="13.2"/>
  <cols>
    <col min="1" max="1" width="7.28515625" style="480" customWidth="1"/>
    <col min="2" max="2" width="81.7109375" style="479" customWidth="1"/>
    <col min="3" max="3" width="8.28515625" style="478" customWidth="1"/>
    <col min="4" max="4" width="10.140625" style="478" customWidth="1"/>
    <col min="5" max="5" width="12.85546875" style="477" customWidth="1"/>
    <col min="6" max="6" width="16.5703125" style="477" customWidth="1"/>
    <col min="7" max="7" width="16.5703125" style="476" customWidth="1"/>
    <col min="8" max="8" width="23.85546875" style="476" customWidth="1"/>
    <col min="9" max="16384" width="11.5703125" style="476"/>
  </cols>
  <sheetData>
    <row r="1" spans="1:8">
      <c r="A1" s="521" t="s">
        <v>3513</v>
      </c>
      <c r="B1" s="519" t="s">
        <v>3512</v>
      </c>
      <c r="C1" s="519" t="s">
        <v>155</v>
      </c>
      <c r="D1" s="519" t="s">
        <v>156</v>
      </c>
      <c r="E1" s="520" t="s">
        <v>3511</v>
      </c>
      <c r="F1" s="520" t="s">
        <v>3510</v>
      </c>
      <c r="G1" s="519" t="s">
        <v>3412</v>
      </c>
      <c r="H1" s="519" t="s">
        <v>67</v>
      </c>
    </row>
    <row r="2" spans="1:8">
      <c r="A2" s="521"/>
      <c r="B2" s="519"/>
      <c r="C2" s="519"/>
      <c r="D2" s="519"/>
      <c r="E2" s="520" t="s">
        <v>3509</v>
      </c>
      <c r="F2" s="520" t="s">
        <v>3508</v>
      </c>
      <c r="G2" s="519"/>
      <c r="H2" s="519"/>
    </row>
    <row r="3" spans="1:8">
      <c r="A3" s="488"/>
      <c r="B3" s="518"/>
      <c r="C3" s="517"/>
      <c r="D3" s="517"/>
      <c r="E3" s="485"/>
      <c r="F3" s="485"/>
      <c r="G3" s="517"/>
      <c r="H3" s="517"/>
    </row>
    <row r="4" spans="1:8" ht="12.75" customHeight="1">
      <c r="A4" s="516" t="s">
        <v>3507</v>
      </c>
      <c r="B4" s="516"/>
      <c r="C4" s="513"/>
      <c r="D4" s="513"/>
      <c r="E4" s="514"/>
      <c r="F4" s="514"/>
      <c r="G4" s="513"/>
      <c r="H4" s="513"/>
    </row>
    <row r="5" spans="1:8">
      <c r="A5" s="515"/>
      <c r="B5" s="515"/>
      <c r="C5" s="513"/>
      <c r="D5" s="513"/>
      <c r="E5" s="514"/>
      <c r="F5" s="514"/>
      <c r="G5" s="513"/>
      <c r="H5" s="513"/>
    </row>
    <row r="6" spans="1:8">
      <c r="A6" s="503" t="s">
        <v>3506</v>
      </c>
      <c r="B6" s="503"/>
      <c r="C6" s="486"/>
      <c r="D6" s="486"/>
      <c r="E6" s="492"/>
      <c r="F6" s="492"/>
      <c r="G6" s="486"/>
      <c r="H6" s="486"/>
    </row>
    <row r="7" spans="1:8" ht="12.75" customHeight="1">
      <c r="A7" s="494"/>
      <c r="B7" s="491"/>
      <c r="C7" s="486"/>
      <c r="D7" s="486"/>
      <c r="E7" s="492"/>
      <c r="F7" s="492">
        <f>E7*D7</f>
        <v>0</v>
      </c>
      <c r="G7" s="486"/>
      <c r="H7" s="486"/>
    </row>
    <row r="8" spans="1:8" ht="68.400000000000006">
      <c r="A8" s="500" t="s">
        <v>3505</v>
      </c>
      <c r="B8" s="509" t="s">
        <v>3504</v>
      </c>
      <c r="C8" s="498" t="s">
        <v>3324</v>
      </c>
      <c r="D8" s="498">
        <v>1</v>
      </c>
      <c r="E8" s="501"/>
      <c r="F8" s="496">
        <f>E8*D8</f>
        <v>0</v>
      </c>
      <c r="G8" s="495"/>
      <c r="H8" s="495"/>
    </row>
    <row r="9" spans="1:8" ht="22.8">
      <c r="A9" s="500" t="s">
        <v>3503</v>
      </c>
      <c r="B9" s="511" t="s">
        <v>3502</v>
      </c>
      <c r="C9" s="498" t="s">
        <v>3324</v>
      </c>
      <c r="D9" s="498">
        <v>2</v>
      </c>
      <c r="E9" s="501"/>
      <c r="F9" s="496">
        <f>E9*D9</f>
        <v>0</v>
      </c>
      <c r="G9" s="495"/>
      <c r="H9" s="495"/>
    </row>
    <row r="10" spans="1:8" ht="22.8">
      <c r="A10" s="500" t="s">
        <v>3501</v>
      </c>
      <c r="B10" s="509" t="s">
        <v>3500</v>
      </c>
      <c r="C10" s="498" t="s">
        <v>267</v>
      </c>
      <c r="D10" s="498">
        <v>2</v>
      </c>
      <c r="E10" s="501"/>
      <c r="F10" s="496">
        <f>E10*D10</f>
        <v>0</v>
      </c>
      <c r="G10" s="495"/>
      <c r="H10" s="495"/>
    </row>
    <row r="11" spans="1:8" ht="34.200000000000003">
      <c r="A11" s="500" t="s">
        <v>3499</v>
      </c>
      <c r="B11" s="512" t="s">
        <v>3498</v>
      </c>
      <c r="C11" s="498" t="s">
        <v>3324</v>
      </c>
      <c r="D11" s="498">
        <v>7</v>
      </c>
      <c r="E11" s="501"/>
      <c r="F11" s="496">
        <f>E11*D11</f>
        <v>0</v>
      </c>
      <c r="G11" s="495"/>
      <c r="H11" s="495"/>
    </row>
    <row r="12" spans="1:8" ht="45.6">
      <c r="A12" s="500" t="s">
        <v>3497</v>
      </c>
      <c r="B12" s="509" t="s">
        <v>3496</v>
      </c>
      <c r="C12" s="498" t="s">
        <v>3324</v>
      </c>
      <c r="D12" s="498">
        <v>2</v>
      </c>
      <c r="E12" s="501"/>
      <c r="F12" s="496">
        <f>E12*D12</f>
        <v>0</v>
      </c>
      <c r="G12" s="495"/>
      <c r="H12" s="495"/>
    </row>
    <row r="13" spans="1:8" ht="159.6">
      <c r="A13" s="500" t="s">
        <v>3495</v>
      </c>
      <c r="B13" s="509" t="s">
        <v>3494</v>
      </c>
      <c r="C13" s="498" t="s">
        <v>1014</v>
      </c>
      <c r="D13" s="498">
        <v>2</v>
      </c>
      <c r="E13" s="501"/>
      <c r="F13" s="496">
        <f>E13*D13</f>
        <v>0</v>
      </c>
      <c r="G13" s="495"/>
      <c r="H13" s="495"/>
    </row>
    <row r="14" spans="1:8" ht="34.200000000000003">
      <c r="A14" s="500" t="s">
        <v>3493</v>
      </c>
      <c r="B14" s="512" t="s">
        <v>3492</v>
      </c>
      <c r="C14" s="498" t="s">
        <v>3324</v>
      </c>
      <c r="D14" s="498">
        <v>10</v>
      </c>
      <c r="E14" s="501"/>
      <c r="F14" s="496">
        <f>E14*D14</f>
        <v>0</v>
      </c>
      <c r="G14" s="495"/>
      <c r="H14" s="495"/>
    </row>
    <row r="15" spans="1:8" ht="22.8">
      <c r="A15" s="500" t="s">
        <v>3491</v>
      </c>
      <c r="B15" s="509" t="s">
        <v>3490</v>
      </c>
      <c r="C15" s="498" t="s">
        <v>267</v>
      </c>
      <c r="D15" s="498">
        <v>5</v>
      </c>
      <c r="E15" s="501"/>
      <c r="F15" s="496">
        <f>E15*D15</f>
        <v>0</v>
      </c>
      <c r="G15" s="495"/>
      <c r="H15" s="495"/>
    </row>
    <row r="16" spans="1:8" ht="22.8">
      <c r="A16" s="500" t="s">
        <v>3489</v>
      </c>
      <c r="B16" s="509" t="s">
        <v>3488</v>
      </c>
      <c r="C16" s="498" t="s">
        <v>3324</v>
      </c>
      <c r="D16" s="498">
        <v>3</v>
      </c>
      <c r="E16" s="501"/>
      <c r="F16" s="496">
        <f>E16*D16</f>
        <v>0</v>
      </c>
      <c r="G16" s="495"/>
      <c r="H16" s="495"/>
    </row>
    <row r="17" spans="1:8" ht="45.6">
      <c r="A17" s="500" t="s">
        <v>3487</v>
      </c>
      <c r="B17" s="509" t="s">
        <v>3486</v>
      </c>
      <c r="C17" s="498" t="s">
        <v>3324</v>
      </c>
      <c r="D17" s="498">
        <v>2</v>
      </c>
      <c r="E17" s="501"/>
      <c r="F17" s="496">
        <f>E17*D17</f>
        <v>0</v>
      </c>
      <c r="G17" s="495"/>
      <c r="H17" s="495"/>
    </row>
    <row r="18" spans="1:8" ht="45.6">
      <c r="A18" s="500" t="s">
        <v>3485</v>
      </c>
      <c r="B18" s="509" t="s">
        <v>3484</v>
      </c>
      <c r="C18" s="498" t="s">
        <v>3467</v>
      </c>
      <c r="D18" s="498">
        <v>3</v>
      </c>
      <c r="E18" s="501"/>
      <c r="F18" s="496">
        <f>E18*D18</f>
        <v>0</v>
      </c>
      <c r="G18" s="495"/>
      <c r="H18" s="495"/>
    </row>
    <row r="19" spans="1:8" ht="22.8">
      <c r="A19" s="500" t="s">
        <v>3483</v>
      </c>
      <c r="B19" s="509" t="s">
        <v>3482</v>
      </c>
      <c r="C19" s="498" t="s">
        <v>3324</v>
      </c>
      <c r="D19" s="498">
        <v>4</v>
      </c>
      <c r="E19" s="501"/>
      <c r="F19" s="496">
        <f>E19*D19</f>
        <v>0</v>
      </c>
      <c r="G19" s="495"/>
      <c r="H19" s="495"/>
    </row>
    <row r="20" spans="1:8" ht="22.8">
      <c r="A20" s="500" t="s">
        <v>3481</v>
      </c>
      <c r="B20" s="511" t="s">
        <v>3480</v>
      </c>
      <c r="C20" s="498" t="s">
        <v>3324</v>
      </c>
      <c r="D20" s="498">
        <v>1</v>
      </c>
      <c r="E20" s="501"/>
      <c r="F20" s="496">
        <f>E20*D20</f>
        <v>0</v>
      </c>
      <c r="G20" s="495"/>
      <c r="H20" s="495"/>
    </row>
    <row r="21" spans="1:8" ht="35.25" customHeight="1">
      <c r="A21" s="500" t="s">
        <v>3479</v>
      </c>
      <c r="B21" s="509" t="s">
        <v>3478</v>
      </c>
      <c r="C21" s="498" t="s">
        <v>3324</v>
      </c>
      <c r="D21" s="498">
        <v>1</v>
      </c>
      <c r="E21" s="501"/>
      <c r="F21" s="496">
        <f>E21*D21</f>
        <v>0</v>
      </c>
      <c r="G21" s="495"/>
      <c r="H21" s="495"/>
    </row>
    <row r="22" spans="1:8" ht="22.8">
      <c r="A22" s="500" t="s">
        <v>3477</v>
      </c>
      <c r="B22" s="511" t="s">
        <v>3476</v>
      </c>
      <c r="C22" s="498" t="s">
        <v>3324</v>
      </c>
      <c r="D22" s="498">
        <v>1</v>
      </c>
      <c r="E22" s="501"/>
      <c r="F22" s="496">
        <f>E22*D22</f>
        <v>0</v>
      </c>
      <c r="G22" s="495"/>
      <c r="H22" s="495"/>
    </row>
    <row r="23" spans="1:8" ht="22.8">
      <c r="A23" s="500" t="s">
        <v>3475</v>
      </c>
      <c r="B23" s="509" t="s">
        <v>3474</v>
      </c>
      <c r="C23" s="498" t="s">
        <v>3324</v>
      </c>
      <c r="D23" s="498">
        <v>1</v>
      </c>
      <c r="E23" s="501"/>
      <c r="F23" s="496">
        <f>E23*D23</f>
        <v>0</v>
      </c>
      <c r="G23" s="495"/>
      <c r="H23" s="495"/>
    </row>
    <row r="24" spans="1:8" ht="22.8">
      <c r="A24" s="500" t="s">
        <v>3473</v>
      </c>
      <c r="B24" s="509" t="s">
        <v>3472</v>
      </c>
      <c r="C24" s="498" t="s">
        <v>3324</v>
      </c>
      <c r="D24" s="498">
        <v>1</v>
      </c>
      <c r="E24" s="501"/>
      <c r="F24" s="496">
        <f>E24*D24</f>
        <v>0</v>
      </c>
      <c r="G24" s="495"/>
      <c r="H24" s="495"/>
    </row>
    <row r="25" spans="1:8" ht="22.8">
      <c r="A25" s="500" t="s">
        <v>3471</v>
      </c>
      <c r="B25" s="509" t="s">
        <v>3470</v>
      </c>
      <c r="C25" s="498" t="s">
        <v>3324</v>
      </c>
      <c r="D25" s="498">
        <v>1</v>
      </c>
      <c r="E25" s="501"/>
      <c r="F25" s="496">
        <f>E25*D25</f>
        <v>0</v>
      </c>
      <c r="G25" s="495"/>
      <c r="H25" s="495"/>
    </row>
    <row r="26" spans="1:8" ht="22.8">
      <c r="A26" s="500" t="s">
        <v>3469</v>
      </c>
      <c r="B26" s="509" t="s">
        <v>3468</v>
      </c>
      <c r="C26" s="498" t="s">
        <v>3467</v>
      </c>
      <c r="D26" s="498">
        <v>1</v>
      </c>
      <c r="E26" s="501"/>
      <c r="F26" s="496">
        <f>E26*D26</f>
        <v>0</v>
      </c>
      <c r="G26" s="495"/>
      <c r="H26" s="495"/>
    </row>
    <row r="27" spans="1:8" ht="68.400000000000006">
      <c r="A27" s="500" t="s">
        <v>3466</v>
      </c>
      <c r="B27" s="510" t="s">
        <v>3465</v>
      </c>
      <c r="C27" s="498" t="s">
        <v>1014</v>
      </c>
      <c r="D27" s="498">
        <v>1</v>
      </c>
      <c r="E27" s="501"/>
      <c r="F27" s="496">
        <f>E27*D27</f>
        <v>0</v>
      </c>
      <c r="G27" s="495"/>
      <c r="H27" s="495"/>
    </row>
    <row r="28" spans="1:8" ht="22.8">
      <c r="A28" s="500" t="s">
        <v>3464</v>
      </c>
      <c r="B28" s="509" t="s">
        <v>3463</v>
      </c>
      <c r="C28" s="498" t="s">
        <v>3324</v>
      </c>
      <c r="D28" s="498">
        <v>2</v>
      </c>
      <c r="E28" s="501"/>
      <c r="F28" s="496">
        <f>E28*D28</f>
        <v>0</v>
      </c>
      <c r="G28" s="495"/>
      <c r="H28" s="495"/>
    </row>
    <row r="29" spans="1:8" ht="22.8">
      <c r="A29" s="500" t="s">
        <v>3462</v>
      </c>
      <c r="B29" s="509" t="s">
        <v>3461</v>
      </c>
      <c r="C29" s="498" t="s">
        <v>267</v>
      </c>
      <c r="D29" s="498">
        <v>2</v>
      </c>
      <c r="E29" s="501"/>
      <c r="F29" s="496">
        <f>E29*D29</f>
        <v>0</v>
      </c>
      <c r="G29" s="495"/>
      <c r="H29" s="495"/>
    </row>
    <row r="30" spans="1:8" ht="22.8">
      <c r="A30" s="500" t="s">
        <v>3460</v>
      </c>
      <c r="B30" s="509" t="s">
        <v>3459</v>
      </c>
      <c r="C30" s="498" t="s">
        <v>3324</v>
      </c>
      <c r="D30" s="498">
        <v>1</v>
      </c>
      <c r="E30" s="501"/>
      <c r="F30" s="496">
        <f>E30*D30</f>
        <v>0</v>
      </c>
      <c r="G30" s="495"/>
      <c r="H30" s="495"/>
    </row>
    <row r="31" spans="1:8" ht="22.8">
      <c r="A31" s="500" t="s">
        <v>3458</v>
      </c>
      <c r="B31" s="509" t="s">
        <v>3457</v>
      </c>
      <c r="C31" s="498" t="s">
        <v>3324</v>
      </c>
      <c r="D31" s="498">
        <v>1</v>
      </c>
      <c r="E31" s="501"/>
      <c r="F31" s="496">
        <f>E31*D31</f>
        <v>0</v>
      </c>
      <c r="G31" s="495"/>
      <c r="H31" s="495"/>
    </row>
    <row r="32" spans="1:8" ht="22.8">
      <c r="A32" s="500" t="s">
        <v>3456</v>
      </c>
      <c r="B32" s="509" t="s">
        <v>3455</v>
      </c>
      <c r="C32" s="498" t="s">
        <v>267</v>
      </c>
      <c r="D32" s="498">
        <v>1</v>
      </c>
      <c r="E32" s="501"/>
      <c r="F32" s="496">
        <f>E32*D32</f>
        <v>0</v>
      </c>
      <c r="G32" s="495"/>
      <c r="H32" s="495"/>
    </row>
    <row r="33" spans="1:10" ht="45.6">
      <c r="A33" s="500" t="s">
        <v>3454</v>
      </c>
      <c r="B33" s="509" t="s">
        <v>3453</v>
      </c>
      <c r="C33" s="498" t="s">
        <v>1014</v>
      </c>
      <c r="D33" s="498">
        <v>1</v>
      </c>
      <c r="E33" s="501"/>
      <c r="F33" s="496">
        <f>E33*D33</f>
        <v>0</v>
      </c>
      <c r="G33" s="495"/>
      <c r="H33" s="495"/>
    </row>
    <row r="34" spans="1:10" ht="22.8">
      <c r="A34" s="500" t="s">
        <v>3452</v>
      </c>
      <c r="B34" s="509" t="s">
        <v>3451</v>
      </c>
      <c r="C34" s="498" t="s">
        <v>3324</v>
      </c>
      <c r="D34" s="498">
        <v>1</v>
      </c>
      <c r="E34" s="501"/>
      <c r="F34" s="496">
        <f>E34*D34</f>
        <v>0</v>
      </c>
      <c r="G34" s="495"/>
      <c r="H34" s="495"/>
    </row>
    <row r="35" spans="1:10" ht="102.6">
      <c r="A35" s="500" t="s">
        <v>3450</v>
      </c>
      <c r="B35" s="509" t="s">
        <v>3449</v>
      </c>
      <c r="C35" s="498" t="s">
        <v>1014</v>
      </c>
      <c r="D35" s="498">
        <v>1</v>
      </c>
      <c r="E35" s="501"/>
      <c r="F35" s="496">
        <f>E35*D35</f>
        <v>0</v>
      </c>
      <c r="G35" s="495"/>
      <c r="H35" s="495"/>
    </row>
    <row r="36" spans="1:10" ht="57">
      <c r="A36" s="500" t="s">
        <v>3448</v>
      </c>
      <c r="B36" s="508" t="s">
        <v>3447</v>
      </c>
      <c r="C36" s="498" t="s">
        <v>1014</v>
      </c>
      <c r="D36" s="498">
        <v>2</v>
      </c>
      <c r="E36" s="501"/>
      <c r="F36" s="496">
        <f>E36*D36</f>
        <v>0</v>
      </c>
      <c r="G36" s="495"/>
      <c r="H36" s="495"/>
    </row>
    <row r="37" spans="1:10">
      <c r="A37" s="494"/>
      <c r="B37" s="491"/>
      <c r="C37" s="486"/>
      <c r="D37" s="486"/>
      <c r="E37" s="484"/>
      <c r="F37" s="484"/>
      <c r="G37" s="483"/>
      <c r="H37" s="483"/>
    </row>
    <row r="38" spans="1:10">
      <c r="A38" s="503" t="s">
        <v>3446</v>
      </c>
      <c r="B38" s="503"/>
      <c r="C38" s="486"/>
      <c r="D38" s="486"/>
      <c r="E38" s="484"/>
      <c r="F38" s="484"/>
      <c r="G38" s="483"/>
      <c r="H38" s="483"/>
    </row>
    <row r="39" spans="1:10">
      <c r="A39" s="494"/>
      <c r="B39" s="491"/>
      <c r="C39" s="486"/>
      <c r="D39" s="486"/>
      <c r="E39" s="484"/>
      <c r="F39" s="484">
        <f>E39*D39</f>
        <v>0</v>
      </c>
      <c r="G39" s="483"/>
      <c r="H39" s="483"/>
    </row>
    <row r="40" spans="1:10">
      <c r="A40" s="500" t="s">
        <v>3445</v>
      </c>
      <c r="B40" s="499" t="s">
        <v>3444</v>
      </c>
      <c r="C40" s="498" t="s">
        <v>1014</v>
      </c>
      <c r="D40" s="498">
        <v>1</v>
      </c>
      <c r="E40" s="501"/>
      <c r="F40" s="496">
        <f>E40*D40</f>
        <v>0</v>
      </c>
      <c r="G40" s="495"/>
      <c r="H40" s="495"/>
    </row>
    <row r="41" spans="1:10" ht="57">
      <c r="A41" s="500" t="s">
        <v>3443</v>
      </c>
      <c r="B41" s="508" t="s">
        <v>3442</v>
      </c>
      <c r="C41" s="498" t="s">
        <v>1014</v>
      </c>
      <c r="D41" s="498">
        <v>1</v>
      </c>
      <c r="E41" s="501"/>
      <c r="F41" s="496">
        <f>E41*D41</f>
        <v>0</v>
      </c>
      <c r="G41" s="495"/>
      <c r="H41" s="495"/>
      <c r="J41" s="507"/>
    </row>
    <row r="42" spans="1:10" ht="22.8">
      <c r="A42" s="500" t="s">
        <v>3441</v>
      </c>
      <c r="B42" s="508" t="s">
        <v>3440</v>
      </c>
      <c r="C42" s="498" t="s">
        <v>1014</v>
      </c>
      <c r="D42" s="498">
        <v>1</v>
      </c>
      <c r="E42" s="501"/>
      <c r="F42" s="496">
        <f>E42*D42</f>
        <v>0</v>
      </c>
      <c r="G42" s="495"/>
      <c r="H42" s="495"/>
      <c r="J42" s="507"/>
    </row>
    <row r="43" spans="1:10">
      <c r="A43" s="500" t="s">
        <v>3439</v>
      </c>
      <c r="B43" s="499" t="s">
        <v>3438</v>
      </c>
      <c r="C43" s="498" t="s">
        <v>1014</v>
      </c>
      <c r="D43" s="498">
        <v>1</v>
      </c>
      <c r="E43" s="501"/>
      <c r="F43" s="496">
        <f>E43*D43</f>
        <v>0</v>
      </c>
      <c r="G43" s="495"/>
      <c r="H43" s="495"/>
    </row>
    <row r="44" spans="1:10">
      <c r="A44" s="500" t="s">
        <v>3437</v>
      </c>
      <c r="B44" s="499" t="s">
        <v>3436</v>
      </c>
      <c r="C44" s="506" t="s">
        <v>3435</v>
      </c>
      <c r="D44" s="506">
        <v>40</v>
      </c>
      <c r="E44" s="501"/>
      <c r="F44" s="496">
        <f>E44*D44</f>
        <v>0</v>
      </c>
      <c r="G44" s="496"/>
      <c r="H44" s="496"/>
    </row>
    <row r="45" spans="1:10">
      <c r="A45" s="505"/>
      <c r="B45" s="504"/>
      <c r="C45" s="486"/>
      <c r="D45" s="486"/>
      <c r="E45" s="484"/>
      <c r="F45" s="484">
        <f>E45*D45</f>
        <v>0</v>
      </c>
      <c r="G45" s="483"/>
      <c r="H45" s="483"/>
    </row>
    <row r="46" spans="1:10">
      <c r="A46" s="503" t="s">
        <v>3434</v>
      </c>
      <c r="B46" s="503"/>
      <c r="C46" s="486"/>
      <c r="D46" s="486"/>
      <c r="E46" s="484"/>
      <c r="F46" s="484">
        <f>E46*D46</f>
        <v>0</v>
      </c>
      <c r="G46" s="483"/>
      <c r="H46" s="483"/>
    </row>
    <row r="47" spans="1:10">
      <c r="A47" s="502"/>
      <c r="B47" s="502"/>
      <c r="C47" s="486"/>
      <c r="D47" s="486"/>
      <c r="E47" s="484"/>
      <c r="F47" s="484"/>
      <c r="G47" s="483"/>
      <c r="H47" s="483"/>
    </row>
    <row r="48" spans="1:10">
      <c r="A48" s="500" t="s">
        <v>3433</v>
      </c>
      <c r="B48" s="499" t="s">
        <v>3432</v>
      </c>
      <c r="C48" s="498" t="s">
        <v>1014</v>
      </c>
      <c r="D48" s="498">
        <v>1</v>
      </c>
      <c r="E48" s="501"/>
      <c r="F48" s="496">
        <f>E48*D48</f>
        <v>0</v>
      </c>
      <c r="G48" s="495"/>
      <c r="H48" s="495"/>
    </row>
    <row r="49" spans="1:8">
      <c r="A49" s="500" t="s">
        <v>3431</v>
      </c>
      <c r="B49" s="499" t="s">
        <v>3430</v>
      </c>
      <c r="C49" s="498" t="s">
        <v>3324</v>
      </c>
      <c r="D49" s="498">
        <v>1</v>
      </c>
      <c r="E49" s="501"/>
      <c r="F49" s="496">
        <f>E49*D49</f>
        <v>0</v>
      </c>
      <c r="G49" s="495"/>
      <c r="H49" s="495"/>
    </row>
    <row r="50" spans="1:8">
      <c r="A50" s="500" t="s">
        <v>3429</v>
      </c>
      <c r="B50" s="499" t="s">
        <v>3428</v>
      </c>
      <c r="C50" s="498" t="s">
        <v>1014</v>
      </c>
      <c r="D50" s="498">
        <v>1</v>
      </c>
      <c r="E50" s="497"/>
      <c r="F50" s="496">
        <f>E50*D50</f>
        <v>0</v>
      </c>
      <c r="G50" s="495"/>
      <c r="H50" s="495"/>
    </row>
    <row r="51" spans="1:8">
      <c r="A51" s="500" t="s">
        <v>3427</v>
      </c>
      <c r="B51" s="499" t="s">
        <v>3426</v>
      </c>
      <c r="C51" s="498" t="s">
        <v>1014</v>
      </c>
      <c r="D51" s="498">
        <v>1</v>
      </c>
      <c r="E51" s="497"/>
      <c r="F51" s="496">
        <f>E51*D51</f>
        <v>0</v>
      </c>
      <c r="G51" s="495"/>
      <c r="H51" s="495"/>
    </row>
    <row r="52" spans="1:8" ht="22.8">
      <c r="A52" s="500" t="s">
        <v>3425</v>
      </c>
      <c r="B52" s="499" t="s">
        <v>3424</v>
      </c>
      <c r="C52" s="498" t="s">
        <v>1014</v>
      </c>
      <c r="D52" s="498">
        <v>1</v>
      </c>
      <c r="E52" s="497"/>
      <c r="F52" s="496">
        <f>E52*D52</f>
        <v>0</v>
      </c>
      <c r="G52" s="495"/>
      <c r="H52" s="495"/>
    </row>
    <row r="53" spans="1:8">
      <c r="A53" s="500" t="s">
        <v>3423</v>
      </c>
      <c r="B53" s="499" t="s">
        <v>3422</v>
      </c>
      <c r="C53" s="498" t="s">
        <v>1014</v>
      </c>
      <c r="D53" s="498">
        <v>1</v>
      </c>
      <c r="E53" s="497"/>
      <c r="F53" s="496">
        <f>E53*D53</f>
        <v>0</v>
      </c>
      <c r="G53" s="495"/>
      <c r="H53" s="495"/>
    </row>
    <row r="54" spans="1:8">
      <c r="A54" s="494"/>
      <c r="B54" s="490"/>
      <c r="C54" s="486"/>
      <c r="D54" s="486"/>
      <c r="E54" s="483"/>
      <c r="F54" s="484"/>
      <c r="G54" s="483"/>
      <c r="H54" s="483"/>
    </row>
    <row r="55" spans="1:8">
      <c r="A55" s="494"/>
      <c r="B55" s="491"/>
      <c r="C55" s="486"/>
      <c r="D55" s="486"/>
      <c r="E55" s="483"/>
      <c r="F55" s="484"/>
      <c r="G55" s="483"/>
      <c r="H55" s="483"/>
    </row>
    <row r="56" spans="1:8">
      <c r="A56" s="488"/>
      <c r="B56" s="491"/>
      <c r="C56" s="486"/>
      <c r="D56" s="486"/>
      <c r="E56" s="492"/>
      <c r="F56" s="492"/>
      <c r="G56" s="486"/>
      <c r="H56" s="486"/>
    </row>
    <row r="57" spans="1:8">
      <c r="A57" s="493"/>
      <c r="B57" s="493"/>
      <c r="C57" s="486"/>
      <c r="D57" s="486"/>
      <c r="E57" s="492"/>
      <c r="F57" s="492"/>
      <c r="G57" s="486"/>
      <c r="H57" s="486"/>
    </row>
    <row r="58" spans="1:8">
      <c r="A58" s="488"/>
      <c r="B58" s="488"/>
      <c r="C58" s="486"/>
      <c r="D58" s="486"/>
      <c r="E58" s="485"/>
      <c r="F58" s="484"/>
      <c r="G58" s="483"/>
      <c r="H58" s="483"/>
    </row>
    <row r="59" spans="1:8">
      <c r="A59" s="488"/>
      <c r="B59" s="491"/>
      <c r="C59" s="486"/>
      <c r="D59" s="486"/>
      <c r="E59" s="485"/>
      <c r="F59" s="484"/>
      <c r="G59" s="483"/>
      <c r="H59" s="483"/>
    </row>
    <row r="60" spans="1:8">
      <c r="A60" s="488"/>
      <c r="B60" s="490"/>
      <c r="C60" s="486"/>
      <c r="D60" s="486"/>
      <c r="E60" s="485"/>
      <c r="F60" s="484"/>
      <c r="G60" s="489"/>
      <c r="H60" s="483"/>
    </row>
    <row r="61" spans="1:8">
      <c r="A61" s="488"/>
      <c r="B61" s="487"/>
      <c r="C61" s="486"/>
      <c r="D61" s="486"/>
      <c r="E61" s="485"/>
      <c r="F61" s="484"/>
      <c r="G61" s="483"/>
      <c r="H61" s="483"/>
    </row>
    <row r="62" spans="1:8">
      <c r="F62" s="482"/>
      <c r="G62" s="481"/>
      <c r="H62" s="481"/>
    </row>
    <row r="63" spans="1:8">
      <c r="F63" s="482"/>
      <c r="G63" s="481"/>
      <c r="H63" s="481"/>
    </row>
    <row r="64" spans="1:8">
      <c r="F64" s="482"/>
      <c r="G64" s="481"/>
      <c r="H64" s="481"/>
    </row>
  </sheetData>
  <mergeCells count="11">
    <mergeCell ref="G1:G2"/>
    <mergeCell ref="A57:B57"/>
    <mergeCell ref="A6:B6"/>
    <mergeCell ref="A46:B46"/>
    <mergeCell ref="A38:B38"/>
    <mergeCell ref="A4:B4"/>
    <mergeCell ref="H1:H2"/>
    <mergeCell ref="B1:B2"/>
    <mergeCell ref="A1:A2"/>
    <mergeCell ref="C1:C2"/>
    <mergeCell ref="D1:D2"/>
  </mergeCells>
  <pageMargins left="0.78740157480314965" right="0.27559055118110237" top="0.78740157480314965" bottom="0.39370078740157483" header="0.51181102362204722" footer="0.51181102362204722"/>
  <pageSetup paperSize="9" scale="97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Props1.xml><?xml version="1.0" encoding="utf-8"?>
<ds:datastoreItem xmlns:ds="http://schemas.openxmlformats.org/officeDocument/2006/customXml" ds:itemID="{A27871FA-8652-4C23-89A9-A2A1EF16C1CB}"/>
</file>

<file path=customXml/itemProps2.xml><?xml version="1.0" encoding="utf-8"?>
<ds:datastoreItem xmlns:ds="http://schemas.openxmlformats.org/officeDocument/2006/customXml" ds:itemID="{0A6C577E-35AA-4609-8D8A-5F13ECD1A123}"/>
</file>

<file path=customXml/itemProps3.xml><?xml version="1.0" encoding="utf-8"?>
<ds:datastoreItem xmlns:ds="http://schemas.openxmlformats.org/officeDocument/2006/customXml" ds:itemID="{009BBE43-C532-4F5D-BF2D-85A6437008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37</vt:i4>
      </vt:variant>
    </vt:vector>
  </HeadingPairs>
  <TitlesOfParts>
    <vt:vector size="59" baseType="lpstr">
      <vt:lpstr>Rekapitulace stavby</vt:lpstr>
      <vt:lpstr>VRN-00 - Vedlejší rozpočt...</vt:lpstr>
      <vt:lpstr>SO-01.1 - Nová splašková ...</vt:lpstr>
      <vt:lpstr>SO-01.2 - Stávající dešťo...</vt:lpstr>
      <vt:lpstr>SO-02 - Vodovod</vt:lpstr>
      <vt:lpstr>SO-06 - Obnova povrchu si...</vt:lpstr>
      <vt:lpstr>PS-01 - Technologická čás...</vt:lpstr>
      <vt:lpstr>Rekapitulace PS-01</vt:lpstr>
      <vt:lpstr>PS-01</vt:lpstr>
      <vt:lpstr>PS-02 - Elektroinstalace ...</vt:lpstr>
      <vt:lpstr>Rekapitulace</vt:lpstr>
      <vt:lpstr>Dodávky</vt:lpstr>
      <vt:lpstr>Elektromontáže a služby</vt:lpstr>
      <vt:lpstr>SO-03 - Čerpací stanice</vt:lpstr>
      <vt:lpstr>SO-04 - Výtlačný kanaliza...</vt:lpstr>
      <vt:lpstr>SO-05 - Kabelová chránička</vt:lpstr>
      <vt:lpstr>SO-01.1 - Nová splašková ..._01</vt:lpstr>
      <vt:lpstr>SO-05 - Kabelová chránička_01</vt:lpstr>
      <vt:lpstr>SO-06 - Obnova povrchu si..._01</vt:lpstr>
      <vt:lpstr>SO-01.1.2 - Kanalizační p...</vt:lpstr>
      <vt:lpstr>Seznam figur</vt:lpstr>
      <vt:lpstr>Pokyny pro vyplnění</vt:lpstr>
      <vt:lpstr>'PS-01 - Technologická čás...'!Názvy_tisku</vt:lpstr>
      <vt:lpstr>'PS-02 - Elektroinstalace ...'!Názvy_tisku</vt:lpstr>
      <vt:lpstr>'Rekapitulace stavby'!Názvy_tisku</vt:lpstr>
      <vt:lpstr>'Seznam figur'!Názvy_tisku</vt:lpstr>
      <vt:lpstr>'SO-01.1 - Nová splašková ...'!Názvy_tisku</vt:lpstr>
      <vt:lpstr>'SO-01.1 - Nová splašková ..._01'!Názvy_tisku</vt:lpstr>
      <vt:lpstr>'SO-01.1.2 - Kanalizační p...'!Názvy_tisku</vt:lpstr>
      <vt:lpstr>'SO-01.2 - Stávající dešťo...'!Názvy_tisku</vt:lpstr>
      <vt:lpstr>'SO-02 - Vodovod'!Názvy_tisku</vt:lpstr>
      <vt:lpstr>'SO-03 - Čerpací stanice'!Názvy_tisku</vt:lpstr>
      <vt:lpstr>'SO-04 - Výtlačný kanaliza...'!Názvy_tisku</vt:lpstr>
      <vt:lpstr>'SO-05 - Kabelová chránička'!Názvy_tisku</vt:lpstr>
      <vt:lpstr>'SO-05 - Kabelová chránička_01'!Názvy_tisku</vt:lpstr>
      <vt:lpstr>'SO-06 - Obnova povrchu si...'!Názvy_tisku</vt:lpstr>
      <vt:lpstr>'SO-06 - Obnova povrchu si..._01'!Názvy_tisku</vt:lpstr>
      <vt:lpstr>'VRN-00 - Vedlejší rozpočt...'!Názvy_tisku</vt:lpstr>
      <vt:lpstr>Dodávky!Oblast_tisku</vt:lpstr>
      <vt:lpstr>'Elektromontáže a služby'!Oblast_tisku</vt:lpstr>
      <vt:lpstr>'Pokyny pro vyplnění'!Oblast_tisku</vt:lpstr>
      <vt:lpstr>'PS-01'!Oblast_tisku</vt:lpstr>
      <vt:lpstr>'PS-01 - Technologická čás...'!Oblast_tisku</vt:lpstr>
      <vt:lpstr>'PS-02 - Elektroinstalace ...'!Oblast_tisku</vt:lpstr>
      <vt:lpstr>Rekapitulace!Oblast_tisku</vt:lpstr>
      <vt:lpstr>'Rekapitulace stavby'!Oblast_tisku</vt:lpstr>
      <vt:lpstr>'Seznam figur'!Oblast_tisku</vt:lpstr>
      <vt:lpstr>'SO-01.1 - Nová splašková ...'!Oblast_tisku</vt:lpstr>
      <vt:lpstr>'SO-01.1 - Nová splašková ..._01'!Oblast_tisku</vt:lpstr>
      <vt:lpstr>'SO-01.1.2 - Kanalizační p...'!Oblast_tisku</vt:lpstr>
      <vt:lpstr>'SO-01.2 - Stávající dešťo...'!Oblast_tisku</vt:lpstr>
      <vt:lpstr>'SO-02 - Vodovod'!Oblast_tisku</vt:lpstr>
      <vt:lpstr>'SO-03 - Čerpací stanice'!Oblast_tisku</vt:lpstr>
      <vt:lpstr>'SO-04 - Výtlačný kanaliza...'!Oblast_tisku</vt:lpstr>
      <vt:lpstr>'SO-05 - Kabelová chránička'!Oblast_tisku</vt:lpstr>
      <vt:lpstr>'SO-05 - Kabelová chránička_01'!Oblast_tisku</vt:lpstr>
      <vt:lpstr>'SO-06 - Obnova povrchu si...'!Oblast_tisku</vt:lpstr>
      <vt:lpstr>'SO-06 - Obnova povrchu si..._01'!Oblast_tisku</vt:lpstr>
      <vt:lpstr>'VRN-00 -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Zamlinská</dc:creator>
  <cp:lastModifiedBy>Martina Zamlinská</cp:lastModifiedBy>
  <dcterms:created xsi:type="dcterms:W3CDTF">2025-07-30T11:54:07Z</dcterms:created>
  <dcterms:modified xsi:type="dcterms:W3CDTF">2025-07-30T13:27:47Z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</Properties>
</file>